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lients\CRC\Agriculture Improvement Act of 2018\"/>
    </mc:Choice>
  </mc:AlternateContent>
  <bookViews>
    <workbookView xWindow="420" yWindow="-90" windowWidth="18810" windowHeight="7590" activeTab="1"/>
  </bookViews>
  <sheets>
    <sheet name="Grower Information" sheetId="30" r:id="rId1"/>
    <sheet name="PLC" sheetId="17" r:id="rId2"/>
    <sheet name="Arc-County-2018" sheetId="31" r:id="rId3"/>
    <sheet name="Summary" sheetId="29" r:id="rId4"/>
    <sheet name="CA County Rice Yields" sheetId="12" r:id="rId5"/>
    <sheet name="M-S Rice Prices" sheetId="26" r:id="rId6"/>
    <sheet name="Reference Prices" sheetId="28" r:id="rId7"/>
  </sheets>
  <calcPr calcId="152511"/>
</workbook>
</file>

<file path=xl/calcChain.xml><?xml version="1.0" encoding="utf-8"?>
<calcChain xmlns="http://schemas.openxmlformats.org/spreadsheetml/2006/main">
  <c r="G9" i="17" l="1"/>
  <c r="F12" i="17"/>
  <c r="Q23" i="26"/>
  <c r="Q18" i="26"/>
  <c r="R4" i="26"/>
  <c r="Q4" i="26" l="1"/>
  <c r="F24" i="17"/>
  <c r="F17" i="17"/>
  <c r="F15" i="17"/>
  <c r="G7" i="17"/>
  <c r="H13" i="17" s="1"/>
  <c r="G14" i="17" l="1"/>
  <c r="H18" i="17" s="1"/>
  <c r="F23" i="17" s="1"/>
  <c r="G22" i="17" s="1"/>
  <c r="Y12" i="26"/>
  <c r="X11" i="26"/>
  <c r="U21" i="26"/>
  <c r="T21" i="26"/>
  <c r="U16" i="26"/>
  <c r="T16" i="26"/>
  <c r="S21" i="26"/>
  <c r="S16" i="26"/>
  <c r="I11" i="31"/>
  <c r="L30" i="17"/>
  <c r="K30" i="17"/>
  <c r="J30" i="17"/>
  <c r="I30" i="17"/>
  <c r="L4" i="17"/>
  <c r="K4" i="17"/>
  <c r="J4" i="17"/>
  <c r="B21" i="29"/>
  <c r="B22" i="29" s="1"/>
  <c r="B23" i="29" s="1"/>
  <c r="B24" i="29" s="1"/>
  <c r="B13" i="29"/>
  <c r="B14" i="29" s="1"/>
  <c r="B15" i="29" s="1"/>
  <c r="B16" i="29" s="1"/>
  <c r="I15" i="31"/>
  <c r="J15" i="31"/>
  <c r="J22" i="31"/>
  <c r="J21" i="31"/>
  <c r="J28" i="31" s="1"/>
  <c r="J5" i="31"/>
  <c r="J4" i="31"/>
  <c r="J11" i="31" s="1"/>
  <c r="I5" i="31"/>
  <c r="I25" i="17" l="1"/>
  <c r="K25" i="17" s="1"/>
  <c r="L25" i="17" s="1"/>
  <c r="L28" i="17" s="1"/>
  <c r="H25" i="17"/>
  <c r="G20" i="17"/>
  <c r="N23" i="26"/>
  <c r="N18" i="26"/>
  <c r="K28" i="17" l="1"/>
  <c r="J25" i="17"/>
  <c r="J28" i="17" s="1"/>
  <c r="I4" i="17"/>
  <c r="I28" i="17" s="1"/>
  <c r="F32" i="17"/>
  <c r="F21" i="26"/>
  <c r="G21" i="26"/>
  <c r="H21" i="26"/>
  <c r="I21" i="26"/>
  <c r="J21" i="26"/>
  <c r="K21" i="26"/>
  <c r="L21" i="26"/>
  <c r="M21" i="26" s="1"/>
  <c r="N21" i="26" s="1"/>
  <c r="O21" i="26" s="1"/>
  <c r="P21" i="26" s="1"/>
  <c r="Q21" i="26" s="1"/>
  <c r="R21" i="26" s="1"/>
  <c r="F16" i="26"/>
  <c r="G16" i="26" s="1"/>
  <c r="H16" i="26" s="1"/>
  <c r="I16" i="26" s="1"/>
  <c r="J16" i="26" s="1"/>
  <c r="K16" i="26" s="1"/>
  <c r="L16" i="26" s="1"/>
  <c r="M16" i="26" s="1"/>
  <c r="N16" i="26" s="1"/>
  <c r="O16" i="26" s="1"/>
  <c r="P16" i="26" s="1"/>
  <c r="Q16" i="26" s="1"/>
  <c r="R16" i="26" s="1"/>
  <c r="M10" i="26"/>
  <c r="O10" i="26"/>
  <c r="P10" i="26"/>
  <c r="X10" i="26"/>
  <c r="I32" i="31"/>
  <c r="J32" i="31" s="1"/>
  <c r="E4" i="31"/>
  <c r="D4" i="31"/>
  <c r="C21" i="31" s="1"/>
  <c r="G21" i="31"/>
  <c r="E5" i="31"/>
  <c r="D22" i="31" s="1"/>
  <c r="G5" i="31"/>
  <c r="F22" i="31" s="1"/>
  <c r="G22" i="31"/>
  <c r="F5" i="31"/>
  <c r="E22" i="31" s="1"/>
  <c r="D5" i="31"/>
  <c r="C22" i="31" s="1"/>
  <c r="I22" i="31"/>
  <c r="I21" i="31"/>
  <c r="C5" i="31"/>
  <c r="C4" i="31"/>
  <c r="F4" i="31"/>
  <c r="E21" i="31" s="1"/>
  <c r="G4" i="31"/>
  <c r="F21" i="31" s="1"/>
  <c r="A22" i="31"/>
  <c r="A5" i="31"/>
  <c r="M12" i="26"/>
  <c r="O12" i="26"/>
  <c r="Q12" i="26"/>
  <c r="K9" i="26"/>
  <c r="W9" i="26" s="1"/>
  <c r="M8" i="26"/>
  <c r="V8" i="26" s="1"/>
  <c r="M9" i="26"/>
  <c r="J7" i="26"/>
  <c r="K7" i="26"/>
  <c r="U7" i="26" s="1"/>
  <c r="J8" i="26"/>
  <c r="K8" i="26"/>
  <c r="J6" i="26"/>
  <c r="T6" i="26" s="1"/>
  <c r="K6" i="26"/>
  <c r="S5" i="26"/>
  <c r="N10" i="26"/>
  <c r="L10" i="26"/>
  <c r="F3" i="26"/>
  <c r="G3" i="26"/>
  <c r="H3" i="26"/>
  <c r="I3" i="26"/>
  <c r="J3" i="26" s="1"/>
  <c r="K3" i="26" s="1"/>
  <c r="L3" i="26" s="1"/>
  <c r="M3" i="26" s="1"/>
  <c r="N3" i="26" s="1"/>
  <c r="O3" i="26" s="1"/>
  <c r="N12" i="26"/>
  <c r="R6" i="12"/>
  <c r="R4" i="12"/>
  <c r="R3" i="12"/>
  <c r="F15" i="12"/>
  <c r="E15" i="12"/>
  <c r="D15" i="12"/>
  <c r="C15" i="12"/>
  <c r="B15" i="12"/>
  <c r="R20" i="12"/>
  <c r="R16" i="12"/>
  <c r="L8" i="26"/>
  <c r="L9" i="26"/>
  <c r="L7" i="26"/>
  <c r="L6" i="26"/>
  <c r="B5" i="29"/>
  <c r="B6" i="29"/>
  <c r="B7" i="29"/>
  <c r="B8" i="29" s="1"/>
  <c r="D17" i="29"/>
  <c r="C17" i="29"/>
  <c r="K33" i="17" l="1"/>
  <c r="L33" i="17"/>
  <c r="J33" i="17"/>
  <c r="I33" i="17"/>
  <c r="I28" i="31"/>
  <c r="Y13" i="26"/>
  <c r="H7" i="31"/>
  <c r="H8" i="31" s="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23" i="3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H24" i="31"/>
  <c r="H25" i="31" s="1"/>
  <c r="H6" i="31"/>
  <c r="D21" i="31"/>
  <c r="H23" i="31" s="1"/>
  <c r="I35" i="17" l="1"/>
  <c r="C4" i="29" s="1"/>
  <c r="H10" i="31"/>
  <c r="J13" i="31"/>
  <c r="I13" i="31"/>
  <c r="K35" i="17" l="1"/>
  <c r="C5" i="29" s="1"/>
  <c r="C9" i="29" s="1"/>
  <c r="J35" i="17"/>
  <c r="D4" i="29" s="1"/>
  <c r="L35" i="17"/>
  <c r="D5" i="29" s="1"/>
  <c r="H27" i="31"/>
  <c r="J30" i="31"/>
  <c r="J12" i="31"/>
  <c r="J14" i="31" s="1"/>
  <c r="J16" i="31" s="1"/>
  <c r="D20" i="29" s="1"/>
  <c r="I12" i="31"/>
  <c r="I14" i="31" s="1"/>
  <c r="I16" i="31" s="1"/>
  <c r="C20" i="29" s="1"/>
  <c r="I30" i="31"/>
  <c r="D9" i="29" l="1"/>
  <c r="J29" i="31"/>
  <c r="I29" i="31"/>
  <c r="I31" i="31" l="1"/>
  <c r="I33" i="31" s="1"/>
  <c r="C21" i="29" s="1"/>
  <c r="C25" i="29" s="1"/>
  <c r="J31" i="31"/>
  <c r="J33" i="31" s="1"/>
  <c r="D21" i="29" s="1"/>
  <c r="D25" i="29" s="1"/>
</calcChain>
</file>

<file path=xl/comments1.xml><?xml version="1.0" encoding="utf-8"?>
<comments xmlns="http://schemas.openxmlformats.org/spreadsheetml/2006/main">
  <authors>
    <author>Tim Kelleher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Tim Kelleher: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Tim Kelleher: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<sst xmlns="http://schemas.openxmlformats.org/spreadsheetml/2006/main" count="216" uniqueCount="153">
  <si>
    <t>County</t>
  </si>
  <si>
    <t>Year</t>
  </si>
  <si>
    <t>Item</t>
  </si>
  <si>
    <t>Farm #</t>
  </si>
  <si>
    <t>WHEAT</t>
  </si>
  <si>
    <t>OATS</t>
  </si>
  <si>
    <t>BARLEY</t>
  </si>
  <si>
    <t>CORN</t>
  </si>
  <si>
    <t>GRAIN SORGHUM</t>
  </si>
  <si>
    <t>SOYBEANS</t>
  </si>
  <si>
    <t>COVERED COMMODITY</t>
  </si>
  <si>
    <t>YEAR</t>
  </si>
  <si>
    <t>COUNTY</t>
  </si>
  <si>
    <t>Butte</t>
  </si>
  <si>
    <t>Glenn</t>
  </si>
  <si>
    <t>Colusa</t>
  </si>
  <si>
    <t>Yuba</t>
  </si>
  <si>
    <t>Sutter</t>
  </si>
  <si>
    <t>Yolo</t>
  </si>
  <si>
    <t>Sacramento</t>
  </si>
  <si>
    <t>San Joaquin</t>
  </si>
  <si>
    <t>Stanislaus</t>
  </si>
  <si>
    <t>Merced</t>
  </si>
  <si>
    <t>Placer</t>
  </si>
  <si>
    <t>Determine Payment Acres</t>
  </si>
  <si>
    <t>Benchmark Revenue</t>
  </si>
  <si>
    <t>Determine Payment Rate</t>
  </si>
  <si>
    <t xml:space="preserve"> = Payment Amount</t>
  </si>
  <si>
    <t>Reference Price</t>
  </si>
  <si>
    <t>Difference</t>
  </si>
  <si>
    <t>Payment Yield</t>
  </si>
  <si>
    <t>WHAT</t>
  </si>
  <si>
    <t>FACTOR</t>
  </si>
  <si>
    <t>Agriculture Risk Coverage Guarantee</t>
  </si>
  <si>
    <t>TOTALS</t>
  </si>
  <si>
    <t>Yields</t>
  </si>
  <si>
    <t>Revenue</t>
  </si>
  <si>
    <t>Calculated Payment</t>
  </si>
  <si>
    <t>Maximum Payment</t>
  </si>
  <si>
    <t>BENCHMARK</t>
  </si>
  <si>
    <t>2009-13</t>
  </si>
  <si>
    <t>Payment Per Payment Acre</t>
  </si>
  <si>
    <t>NAMP  2/</t>
  </si>
  <si>
    <t>REFERENCE PRICES</t>
  </si>
  <si>
    <t>Producer's name</t>
  </si>
  <si>
    <t>PRICE LOSS COVERAGE ("PLC") - TEMPERATE JAPONICA RICE - ESTIMATE</t>
  </si>
  <si>
    <t>Yield      1/</t>
  </si>
  <si>
    <t xml:space="preserve">    x Payment Acres  (Base acres times 85%)</t>
  </si>
  <si>
    <t>PROGRAM</t>
  </si>
  <si>
    <t>PRICE LOSS COVERAGE ("PLC")</t>
  </si>
  <si>
    <t>PAMENTS</t>
  </si>
  <si>
    <t>Best Estimate</t>
  </si>
  <si>
    <t>AGRICULTURE RISK COVERAGE - INDIVIDUAL ("ARC-I")</t>
  </si>
  <si>
    <t>AGRICULTURE RISK COVERAGE - COUNTY ("ARC-CO")</t>
  </si>
  <si>
    <t>2010-14</t>
  </si>
  <si>
    <t>2011-15</t>
  </si>
  <si>
    <t>2012-16</t>
  </si>
  <si>
    <t>2013-17</t>
  </si>
  <si>
    <t>CA med/sh</t>
  </si>
  <si>
    <t>Low Price</t>
  </si>
  <si>
    <t>Fresno</t>
  </si>
  <si>
    <t>Kern</t>
  </si>
  <si>
    <t>Kings</t>
  </si>
  <si>
    <t>Solano</t>
  </si>
  <si>
    <t>Tehama</t>
  </si>
  <si>
    <t>Tulare</t>
  </si>
  <si>
    <t>Other combined</t>
  </si>
  <si>
    <t>2014-2018</t>
  </si>
  <si>
    <t>2013-2017</t>
  </si>
  <si>
    <t>2015-2019</t>
  </si>
  <si>
    <t>Need data</t>
  </si>
  <si>
    <t>2014-18</t>
  </si>
  <si>
    <t>2015-19</t>
  </si>
  <si>
    <t>Olympic Average 1/</t>
  </si>
  <si>
    <t>1/ ESTIMATED</t>
  </si>
  <si>
    <t xml:space="preserve">1/ ESTIMATED  </t>
  </si>
  <si>
    <t>OA Yield</t>
  </si>
  <si>
    <t>OA Price</t>
  </si>
  <si>
    <t>Expected County Yield</t>
  </si>
  <si>
    <t>Expected Price</t>
  </si>
  <si>
    <t>FARM PROGRAM CHOICE ESTIMATES</t>
  </si>
  <si>
    <t>MG Base Acres</t>
  </si>
  <si>
    <t>TEMPERATE JAPONICA RICE - ARC COUNTY COVERAGE  - 2019  ESTIMATED</t>
  </si>
  <si>
    <t>TEMPERATE JAPONICA RICE - ARC COUNTY COVERAGE  - 2020  ESTIMATED</t>
  </si>
  <si>
    <t>OR</t>
  </si>
  <si>
    <t>MYA - TEMPERATE JAPONICA (CA Medium-Short Grain Rice)</t>
  </si>
  <si>
    <t>MYA - All Rice  -  2018 Estimated</t>
  </si>
  <si>
    <t>MYA - Medium-Short Grain Rice  -  2018 Estimated</t>
  </si>
  <si>
    <t>115% of Reference Price</t>
  </si>
  <si>
    <t>4.a</t>
  </si>
  <si>
    <t>4.b.</t>
  </si>
  <si>
    <t>4.b.1.</t>
  </si>
  <si>
    <t>4.b.2.</t>
  </si>
  <si>
    <t>Payment Yield (#'s)/A</t>
  </si>
  <si>
    <t>Base Acres</t>
  </si>
  <si>
    <t>Factor</t>
  </si>
  <si>
    <t>Payment Amount = Effective Price - Effective Reference Price x payment yield x payment acres</t>
  </si>
  <si>
    <t>YIELDS</t>
  </si>
  <si>
    <t>OLYMPIC AVERAGE</t>
  </si>
  <si>
    <t>NEED DATA</t>
  </si>
  <si>
    <t>Low County Yield</t>
  </si>
  <si>
    <t>LOW</t>
  </si>
  <si>
    <t>2/ NAMP from NASS Quick Stats</t>
  </si>
  <si>
    <t>1/ Bute County Yield from NAMP Quick Stats</t>
  </si>
  <si>
    <t>Maximum Effective Reference Price</t>
  </si>
  <si>
    <t>Chickpeas (Large)</t>
  </si>
  <si>
    <t>Chickpeas (Small)</t>
  </si>
  <si>
    <t>Dry Peas</t>
  </si>
  <si>
    <t>Lentils</t>
  </si>
  <si>
    <t>Minor Oilseeds</t>
  </si>
  <si>
    <t>Peanuts</t>
  </si>
  <si>
    <t>Rice (LG/MG/SG)</t>
  </si>
  <si>
    <t>Seed Cotton</t>
  </si>
  <si>
    <t>TBD</t>
  </si>
  <si>
    <t>TOO MANY VARIABLES TO COMPUTE</t>
  </si>
  <si>
    <t>Simple Average 2012-2016</t>
  </si>
  <si>
    <t>the simple average of the marketing year average price for all rice for 2012-2016</t>
  </si>
  <si>
    <t>Reference Price for temperate japonica rice</t>
  </si>
  <si>
    <r>
      <t xml:space="preserve">Amount = </t>
    </r>
    <r>
      <rPr>
        <u/>
        <sz val="11"/>
        <color theme="1"/>
        <rFont val="Calibri"/>
        <family val="2"/>
        <scheme val="minor"/>
      </rPr>
      <t>greater</t>
    </r>
    <r>
      <rPr>
        <sz val="11"/>
        <color theme="1"/>
        <rFont val="Calibri"/>
        <family val="2"/>
        <scheme val="minor"/>
      </rPr>
      <t xml:space="preserve"> of: </t>
    </r>
  </si>
  <si>
    <t>are fields for grower to input, the price and yield numbers now in those fields are TMK's guesses, grower needs to put in their #'s</t>
  </si>
  <si>
    <t>1/ If  2019 price is $19.50, OA MYA for 2015-2019 is $18.73; 85% is $15.92</t>
  </si>
  <si>
    <t>Reference Price of the covered commodity</t>
  </si>
  <si>
    <r>
      <t xml:space="preserve">Adjust by paragraph (8) - the </t>
    </r>
    <r>
      <rPr>
        <b/>
        <sz val="11"/>
        <color theme="1"/>
        <rFont val="Calibri"/>
        <family val="2"/>
        <scheme val="minor"/>
      </rPr>
      <t>lesser of</t>
    </r>
  </si>
  <si>
    <t>2.1.</t>
  </si>
  <si>
    <t>2.2.</t>
  </si>
  <si>
    <t>Result</t>
  </si>
  <si>
    <t>2.2.1</t>
  </si>
  <si>
    <t>2.2.2</t>
  </si>
  <si>
    <t>3.1.</t>
  </si>
  <si>
    <t>3.2.</t>
  </si>
  <si>
    <t>the simple average of the marketing year average price for medium grain rice for 2012-2016;</t>
  </si>
  <si>
    <t>BY</t>
  </si>
  <si>
    <t>Result - temperate japonica rice reference price</t>
  </si>
  <si>
    <t>Result - temperate japonica rice effective reference price</t>
  </si>
  <si>
    <t>*</t>
  </si>
  <si>
    <t>ESTIMATED</t>
  </si>
  <si>
    <t>Estimated</t>
  </si>
  <si>
    <t>Low</t>
  </si>
  <si>
    <t>2/  Provides for increases in reference price if medium grain increases more than long grain</t>
  </si>
  <si>
    <t>ESTIMATED PRICES</t>
  </si>
  <si>
    <r>
      <t xml:space="preserve">Start with Reference Price for long grain rice                                            </t>
    </r>
    <r>
      <rPr>
        <i/>
        <sz val="11"/>
        <color theme="1"/>
        <rFont val="Calibri"/>
        <family val="2"/>
        <scheme val="minor"/>
      </rPr>
      <t>§9011(19)(F)</t>
    </r>
  </si>
  <si>
    <r>
      <t xml:space="preserve">An amount = 115% of reference price                              </t>
    </r>
    <r>
      <rPr>
        <i/>
        <sz val="11"/>
        <color theme="1"/>
        <rFont val="Calibri"/>
        <family val="2"/>
        <scheme val="minor"/>
      </rPr>
      <t>§9011(8)(A)</t>
    </r>
  </si>
  <si>
    <r>
      <t xml:space="preserve">Amount = </t>
    </r>
    <r>
      <rPr>
        <b/>
        <sz val="11"/>
        <color theme="1"/>
        <rFont val="Calibri"/>
        <family val="2"/>
        <scheme val="minor"/>
      </rPr>
      <t>greater of</t>
    </r>
    <r>
      <rPr>
        <sz val="11"/>
        <color theme="1"/>
        <rFont val="Calibri"/>
        <family val="2"/>
        <scheme val="minor"/>
      </rPr>
      <t xml:space="preserve">:                                                              </t>
    </r>
    <r>
      <rPr>
        <i/>
        <sz val="11"/>
        <color theme="1"/>
        <rFont val="Calibri"/>
        <family val="2"/>
        <scheme val="minor"/>
      </rPr>
      <t>§9011(8)(B)</t>
    </r>
  </si>
  <si>
    <r>
      <t xml:space="preserve">Adjust to reflect price premiums - multiply the computed temperate japonica rice by the ratio obtained by dividing                            </t>
    </r>
    <r>
      <rPr>
        <i/>
        <sz val="11"/>
        <color theme="1"/>
        <rFont val="Calibri"/>
        <family val="2"/>
        <scheme val="minor"/>
      </rPr>
      <t>§9016(g)</t>
    </r>
  </si>
  <si>
    <t>Low Expected Price</t>
  </si>
  <si>
    <r>
      <t xml:space="preserve">Then defermine "Effective Reference Price" for temperate japonica rice, which is the </t>
    </r>
    <r>
      <rPr>
        <b/>
        <u/>
        <sz val="11"/>
        <color theme="1"/>
        <rFont val="Calibri"/>
        <family val="2"/>
        <scheme val="minor"/>
      </rPr>
      <t>lesser</t>
    </r>
    <r>
      <rPr>
        <b/>
        <sz val="11"/>
        <color theme="1"/>
        <rFont val="Calibri"/>
        <family val="2"/>
        <scheme val="minor"/>
      </rPr>
      <t xml:space="preserve"> of: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9011(8)</t>
    </r>
  </si>
  <si>
    <t>85% of OA of the marketing year average price of the covered commodity for most recent 5 years 1/ 2/</t>
  </si>
  <si>
    <t>2018   Est</t>
  </si>
  <si>
    <t>2019   Est</t>
  </si>
  <si>
    <t>2020   Est</t>
  </si>
  <si>
    <t>Temperate Japonica Rice 1/</t>
  </si>
  <si>
    <t>1/ Not a "covered commodity" but a subset of either long or medium grain</t>
  </si>
  <si>
    <t>85% of OA of ALL rice for the marketing year average price for most recent 5 years 1/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</si>
</sst>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rgb="FFFF80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double">
        <color rgb="FFFF8001"/>
      </bottom>
      <diagonal/>
    </border>
    <border>
      <left/>
      <right style="medium">
        <color indexed="64"/>
      </right>
      <top style="double">
        <color rgb="FFFF800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double">
        <color rgb="FFFF8001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6" fillId="2" borderId="21" applyNumberFormat="0" applyAlignment="0" applyProtection="0"/>
    <xf numFmtId="0" fontId="7" fillId="3" borderId="21" applyNumberFormat="0" applyAlignment="0" applyProtection="0"/>
    <xf numFmtId="0" fontId="1" fillId="4" borderId="0" applyNumberFormat="0" applyBorder="0" applyAlignment="0" applyProtection="0"/>
    <xf numFmtId="0" fontId="9" fillId="0" borderId="0"/>
    <xf numFmtId="0" fontId="12" fillId="0" borderId="23" applyNumberFormat="0" applyFill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6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11" fillId="0" borderId="13" xfId="11" applyFont="1" applyBorder="1" applyAlignment="1">
      <alignment horizontal="center"/>
    </xf>
    <xf numFmtId="0" fontId="11" fillId="0" borderId="13" xfId="11" applyFont="1" applyBorder="1" applyAlignment="1">
      <alignment horizontal="right"/>
    </xf>
    <xf numFmtId="166" fontId="11" fillId="0" borderId="1" xfId="1" applyNumberFormat="1" applyFont="1" applyBorder="1"/>
    <xf numFmtId="0" fontId="0" fillId="0" borderId="16" xfId="0" applyBorder="1"/>
    <xf numFmtId="0" fontId="0" fillId="0" borderId="8" xfId="0" applyBorder="1" applyAlignment="1">
      <alignment horizontal="center"/>
    </xf>
    <xf numFmtId="166" fontId="0" fillId="0" borderId="0" xfId="1" applyNumberFormat="1" applyFont="1"/>
    <xf numFmtId="9" fontId="0" fillId="0" borderId="0" xfId="3" applyFont="1"/>
    <xf numFmtId="0" fontId="11" fillId="0" borderId="1" xfId="1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166" fontId="0" fillId="0" borderId="1" xfId="0" applyNumberFormat="1" applyBorder="1"/>
    <xf numFmtId="166" fontId="0" fillId="0" borderId="1" xfId="1" applyNumberFormat="1" applyFont="1" applyBorder="1"/>
    <xf numFmtId="0" fontId="0" fillId="0" borderId="15" xfId="0" applyBorder="1"/>
    <xf numFmtId="0" fontId="0" fillId="0" borderId="0" xfId="0"/>
    <xf numFmtId="44" fontId="0" fillId="0" borderId="0" xfId="2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0" fillId="0" borderId="22" xfId="0" applyBorder="1"/>
    <xf numFmtId="44" fontId="0" fillId="0" borderId="22" xfId="2" applyFont="1" applyBorder="1"/>
    <xf numFmtId="44" fontId="0" fillId="0" borderId="22" xfId="2" applyFont="1" applyBorder="1" applyAlignment="1">
      <alignment horizontal="center"/>
    </xf>
    <xf numFmtId="0" fontId="5" fillId="0" borderId="22" xfId="0" applyFont="1" applyBorder="1"/>
    <xf numFmtId="0" fontId="5" fillId="0" borderId="16" xfId="0" applyFont="1" applyBorder="1"/>
    <xf numFmtId="166" fontId="8" fillId="0" borderId="1" xfId="1" applyNumberFormat="1" applyFont="1" applyBorder="1"/>
    <xf numFmtId="44" fontId="1" fillId="0" borderId="15" xfId="2" applyFont="1" applyBorder="1" applyAlignment="1">
      <alignment vertical="center"/>
    </xf>
    <xf numFmtId="44" fontId="1" fillId="0" borderId="0" xfId="2" applyFont="1"/>
    <xf numFmtId="44" fontId="1" fillId="0" borderId="0" xfId="2" applyFont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13" fillId="5" borderId="15" xfId="2" applyFont="1" applyFill="1" applyBorder="1" applyAlignment="1">
      <alignment vertical="center"/>
    </xf>
    <xf numFmtId="44" fontId="1" fillId="5" borderId="15" xfId="2" applyFont="1" applyFill="1" applyBorder="1" applyAlignment="1">
      <alignment vertical="center"/>
    </xf>
    <xf numFmtId="44" fontId="15" fillId="5" borderId="15" xfId="2" applyFont="1" applyFill="1" applyBorder="1" applyAlignment="1">
      <alignment vertical="center"/>
    </xf>
    <xf numFmtId="0" fontId="0" fillId="0" borderId="0" xfId="0"/>
    <xf numFmtId="165" fontId="7" fillId="3" borderId="1" xfId="9" applyNumberFormat="1" applyBorder="1" applyAlignment="1">
      <alignment vertical="center"/>
    </xf>
    <xf numFmtId="44" fontId="7" fillId="3" borderId="1" xfId="9" applyNumberFormat="1" applyBorder="1" applyAlignment="1">
      <alignment vertical="center"/>
    </xf>
    <xf numFmtId="44" fontId="0" fillId="0" borderId="15" xfId="2" applyFont="1" applyBorder="1" applyAlignment="1">
      <alignment horizontal="center"/>
    </xf>
    <xf numFmtId="3" fontId="8" fillId="0" borderId="1" xfId="0" applyNumberFormat="1" applyFont="1" applyBorder="1"/>
    <xf numFmtId="3" fontId="11" fillId="0" borderId="1" xfId="0" applyNumberFormat="1" applyFont="1" applyFill="1" applyBorder="1"/>
    <xf numFmtId="165" fontId="0" fillId="0" borderId="22" xfId="2" applyNumberFormat="1" applyFont="1" applyBorder="1"/>
    <xf numFmtId="165" fontId="5" fillId="0" borderId="22" xfId="2" applyNumberFormat="1" applyFont="1" applyBorder="1"/>
    <xf numFmtId="165" fontId="5" fillId="0" borderId="16" xfId="2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15" fillId="0" borderId="1" xfId="2" applyNumberFormat="1" applyFont="1" applyBorder="1" applyAlignment="1">
      <alignment horizontal="center" vertical="center" wrapText="1"/>
    </xf>
    <xf numFmtId="167" fontId="0" fillId="0" borderId="0" xfId="2" applyNumberFormat="1" applyFont="1" applyBorder="1" applyAlignment="1" applyProtection="1">
      <alignment vertical="center"/>
    </xf>
    <xf numFmtId="44" fontId="15" fillId="0" borderId="15" xfId="2" applyFont="1" applyBorder="1" applyAlignment="1">
      <alignment horizontal="center" vertical="center" wrapText="1"/>
    </xf>
    <xf numFmtId="44" fontId="0" fillId="0" borderId="15" xfId="2" applyFont="1" applyBorder="1" applyAlignment="1" applyProtection="1">
      <alignment horizontal="center" vertical="center"/>
      <protection locked="0"/>
    </xf>
    <xf numFmtId="44" fontId="1" fillId="0" borderId="15" xfId="2" applyFont="1" applyBorder="1" applyAlignment="1">
      <alignment horizontal="center" vertical="center"/>
    </xf>
    <xf numFmtId="44" fontId="1" fillId="0" borderId="26" xfId="2" applyFont="1" applyBorder="1" applyAlignment="1">
      <alignment horizontal="center" vertical="center"/>
    </xf>
    <xf numFmtId="44" fontId="14" fillId="7" borderId="18" xfId="2" applyFont="1" applyFill="1" applyBorder="1" applyAlignment="1">
      <alignment vertical="center"/>
    </xf>
    <xf numFmtId="44" fontId="1" fillId="0" borderId="48" xfId="2" applyFont="1" applyBorder="1" applyAlignment="1">
      <alignment vertical="center"/>
    </xf>
    <xf numFmtId="44" fontId="13" fillId="6" borderId="48" xfId="2" applyFont="1" applyFill="1" applyBorder="1" applyAlignment="1">
      <alignment vertical="center"/>
    </xf>
    <xf numFmtId="44" fontId="14" fillId="7" borderId="48" xfId="2" applyFont="1" applyFill="1" applyBorder="1" applyAlignment="1">
      <alignment vertical="center"/>
    </xf>
    <xf numFmtId="44" fontId="0" fillId="0" borderId="26" xfId="2" applyFont="1" applyBorder="1" applyAlignment="1">
      <alignment horizontal="center" vertical="center"/>
    </xf>
    <xf numFmtId="44" fontId="13" fillId="5" borderId="48" xfId="2" applyFont="1" applyFill="1" applyBorder="1" applyAlignment="1">
      <alignment vertical="center"/>
    </xf>
    <xf numFmtId="44" fontId="13" fillId="6" borderId="48" xfId="13" applyNumberFormat="1" applyBorder="1" applyAlignment="1">
      <alignment vertical="center"/>
    </xf>
    <xf numFmtId="167" fontId="1" fillId="0" borderId="18" xfId="2" applyNumberFormat="1" applyFont="1" applyBorder="1" applyAlignment="1" applyProtection="1">
      <alignment vertical="center"/>
    </xf>
    <xf numFmtId="167" fontId="13" fillId="6" borderId="18" xfId="13" applyNumberFormat="1" applyBorder="1" applyAlignment="1" applyProtection="1">
      <alignment vertical="center"/>
    </xf>
    <xf numFmtId="167" fontId="1" fillId="0" borderId="48" xfId="2" applyNumberFormat="1" applyFont="1" applyBorder="1" applyAlignment="1" applyProtection="1">
      <alignment vertical="center"/>
    </xf>
    <xf numFmtId="167" fontId="13" fillId="6" borderId="48" xfId="13" applyNumberFormat="1" applyBorder="1" applyAlignment="1" applyProtection="1">
      <alignment vertical="center"/>
    </xf>
    <xf numFmtId="44" fontId="0" fillId="0" borderId="26" xfId="2" applyFont="1" applyFill="1" applyBorder="1" applyAlignment="1">
      <alignment horizontal="center" vertical="center"/>
    </xf>
    <xf numFmtId="167" fontId="1" fillId="0" borderId="7" xfId="2" applyNumberFormat="1" applyFont="1" applyBorder="1" applyAlignment="1" applyProtection="1">
      <alignment vertical="center"/>
    </xf>
    <xf numFmtId="44" fontId="0" fillId="0" borderId="50" xfId="2" applyFont="1" applyBorder="1" applyAlignment="1">
      <alignment vertical="center"/>
    </xf>
    <xf numFmtId="167" fontId="14" fillId="7" borderId="48" xfId="14" applyNumberFormat="1" applyBorder="1" applyAlignment="1" applyProtection="1">
      <alignment horizontal="center" vertical="center"/>
    </xf>
    <xf numFmtId="44" fontId="14" fillId="7" borderId="18" xfId="14" applyNumberFormat="1" applyBorder="1" applyAlignment="1">
      <alignment horizontal="center" vertical="center"/>
    </xf>
    <xf numFmtId="44" fontId="1" fillId="0" borderId="18" xfId="2" applyFont="1" applyBorder="1" applyAlignment="1">
      <alignment horizontal="center" vertical="center"/>
    </xf>
    <xf numFmtId="44" fontId="14" fillId="7" borderId="48" xfId="14" applyNumberFormat="1" applyBorder="1" applyAlignment="1">
      <alignment horizontal="center" vertical="center"/>
    </xf>
    <xf numFmtId="44" fontId="1" fillId="0" borderId="48" xfId="2" applyFont="1" applyBorder="1" applyAlignment="1">
      <alignment horizontal="center" vertical="center"/>
    </xf>
    <xf numFmtId="167" fontId="0" fillId="0" borderId="26" xfId="2" applyNumberFormat="1" applyFont="1" applyBorder="1" applyAlignment="1" applyProtection="1">
      <alignment vertical="center"/>
    </xf>
    <xf numFmtId="44" fontId="13" fillId="6" borderId="48" xfId="13" applyNumberFormat="1" applyBorder="1" applyAlignment="1">
      <alignment horizontal="center" vertical="center"/>
    </xf>
    <xf numFmtId="44" fontId="5" fillId="0" borderId="52" xfId="2" applyFont="1" applyBorder="1"/>
    <xf numFmtId="167" fontId="5" fillId="0" borderId="11" xfId="2" applyNumberFormat="1" applyFont="1" applyBorder="1" applyAlignment="1" applyProtection="1">
      <alignment vertical="center"/>
      <protection locked="0"/>
    </xf>
    <xf numFmtId="0" fontId="23" fillId="2" borderId="1" xfId="8" applyFont="1" applyBorder="1" applyAlignment="1"/>
    <xf numFmtId="0" fontId="22" fillId="0" borderId="0" xfId="0" applyFont="1"/>
    <xf numFmtId="0" fontId="23" fillId="2" borderId="1" xfId="8" applyFont="1" applyBorder="1"/>
    <xf numFmtId="0" fontId="23" fillId="2" borderId="1" xfId="8" applyFont="1" applyBorder="1" applyAlignment="1">
      <alignment vertical="top" wrapText="1"/>
    </xf>
    <xf numFmtId="0" fontId="20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5" borderId="45" xfId="0" applyFill="1" applyBorder="1" applyAlignment="1">
      <alignment vertical="center"/>
    </xf>
    <xf numFmtId="0" fontId="0" fillId="0" borderId="45" xfId="0" applyBorder="1" applyAlignment="1">
      <alignment vertical="center"/>
    </xf>
    <xf numFmtId="165" fontId="7" fillId="3" borderId="34" xfId="9" applyNumberFormat="1" applyBorder="1" applyAlignment="1">
      <alignment vertical="center"/>
    </xf>
    <xf numFmtId="44" fontId="7" fillId="3" borderId="34" xfId="9" applyNumberFormat="1" applyBorder="1" applyAlignment="1">
      <alignment vertical="center"/>
    </xf>
    <xf numFmtId="0" fontId="0" fillId="0" borderId="56" xfId="0" applyBorder="1" applyAlignment="1">
      <alignment vertical="center"/>
    </xf>
    <xf numFmtId="44" fontId="15" fillId="0" borderId="0" xfId="2" applyFont="1" applyBorder="1" applyAlignment="1">
      <alignment horizontal="right" vertical="center" wrapText="1"/>
    </xf>
    <xf numFmtId="0" fontId="15" fillId="0" borderId="16" xfId="2" applyNumberFormat="1" applyFont="1" applyBorder="1" applyAlignment="1">
      <alignment horizontal="center" vertical="center" wrapText="1"/>
    </xf>
    <xf numFmtId="166" fontId="23" fillId="2" borderId="1" xfId="1" applyNumberFormat="1" applyFont="1" applyFill="1" applyBorder="1"/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" fillId="9" borderId="50" xfId="2" applyFont="1" applyFill="1" applyBorder="1" applyAlignment="1">
      <alignment horizontal="center" vertical="center"/>
    </xf>
    <xf numFmtId="44" fontId="15" fillId="0" borderId="0" xfId="2" applyFont="1" applyBorder="1" applyAlignment="1">
      <alignment horizontal="center" vertical="center" wrapText="1"/>
    </xf>
    <xf numFmtId="44" fontId="15" fillId="0" borderId="7" xfId="2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5" fontId="7" fillId="3" borderId="63" xfId="9" applyNumberFormat="1" applyFont="1" applyBorder="1" applyAlignment="1">
      <alignment vertical="center"/>
    </xf>
    <xf numFmtId="166" fontId="7" fillId="3" borderId="21" xfId="9" applyNumberFormat="1" applyBorder="1" applyAlignment="1">
      <alignment vertical="center"/>
    </xf>
    <xf numFmtId="44" fontId="7" fillId="3" borderId="21" xfId="9" applyNumberFormat="1" applyBorder="1" applyAlignment="1">
      <alignment vertical="center"/>
    </xf>
    <xf numFmtId="9" fontId="0" fillId="0" borderId="1" xfId="3" applyFont="1" applyBorder="1" applyAlignment="1">
      <alignment vertical="center"/>
    </xf>
    <xf numFmtId="2" fontId="12" fillId="0" borderId="24" xfId="12" applyNumberFormat="1" applyFill="1" applyBorder="1" applyAlignment="1">
      <alignment vertical="center"/>
    </xf>
    <xf numFmtId="166" fontId="13" fillId="5" borderId="1" xfId="1" applyNumberFormat="1" applyFont="1" applyFill="1" applyBorder="1" applyAlignment="1">
      <alignment vertical="center"/>
    </xf>
    <xf numFmtId="166" fontId="13" fillId="6" borderId="1" xfId="1" applyNumberFormat="1" applyFont="1" applyFill="1" applyBorder="1" applyAlignment="1">
      <alignment vertical="center"/>
    </xf>
    <xf numFmtId="166" fontId="14" fillId="7" borderId="1" xfId="14" applyNumberFormat="1" applyBorder="1" applyAlignment="1">
      <alignment vertical="center"/>
    </xf>
    <xf numFmtId="166" fontId="12" fillId="5" borderId="24" xfId="12" applyNumberFormat="1" applyFill="1" applyBorder="1" applyAlignment="1">
      <alignment vertical="center"/>
    </xf>
    <xf numFmtId="0" fontId="0" fillId="5" borderId="0" xfId="0" applyFill="1" applyAlignment="1">
      <alignment vertical="center"/>
    </xf>
    <xf numFmtId="44" fontId="12" fillId="0" borderId="1" xfId="12" applyNumberFormat="1" applyBorder="1" applyAlignment="1">
      <alignment vertical="center"/>
    </xf>
    <xf numFmtId="44" fontId="13" fillId="6" borderId="1" xfId="13" applyNumberFormat="1" applyBorder="1" applyAlignment="1">
      <alignment vertical="center"/>
    </xf>
    <xf numFmtId="44" fontId="14" fillId="7" borderId="1" xfId="14" applyNumberFormat="1" applyBorder="1" applyAlignment="1">
      <alignment vertical="center"/>
    </xf>
    <xf numFmtId="44" fontId="12" fillId="0" borderId="24" xfId="12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44" fontId="12" fillId="0" borderId="0" xfId="12" applyNumberFormat="1" applyBorder="1" applyAlignment="1">
      <alignment vertical="center"/>
    </xf>
    <xf numFmtId="44" fontId="15" fillId="0" borderId="1" xfId="12" applyNumberFormat="1" applyFont="1" applyBorder="1" applyAlignment="1">
      <alignment vertical="center"/>
    </xf>
    <xf numFmtId="44" fontId="15" fillId="0" borderId="14" xfId="12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165" fontId="7" fillId="3" borderId="21" xfId="9" applyNumberFormat="1" applyBorder="1" applyAlignment="1">
      <alignment vertical="center"/>
    </xf>
    <xf numFmtId="2" fontId="12" fillId="0" borderId="55" xfId="12" applyNumberFormat="1" applyFill="1" applyBorder="1" applyAlignment="1">
      <alignment vertical="center"/>
    </xf>
    <xf numFmtId="166" fontId="12" fillId="5" borderId="67" xfId="1" applyNumberFormat="1" applyFont="1" applyFill="1" applyBorder="1" applyAlignment="1">
      <alignment vertical="center"/>
    </xf>
    <xf numFmtId="44" fontId="12" fillId="5" borderId="68" xfId="12" applyNumberFormat="1" applyFill="1" applyBorder="1" applyAlignment="1">
      <alignment vertical="center"/>
    </xf>
    <xf numFmtId="2" fontId="12" fillId="0" borderId="23" xfId="12" applyNumberFormat="1" applyFill="1" applyBorder="1" applyAlignment="1">
      <alignment vertical="center"/>
    </xf>
    <xf numFmtId="165" fontId="7" fillId="3" borderId="73" xfId="9" applyNumberFormat="1" applyFont="1" applyBorder="1" applyAlignment="1">
      <alignment vertical="center"/>
    </xf>
    <xf numFmtId="165" fontId="7" fillId="3" borderId="74" xfId="9" applyNumberFormat="1" applyFont="1" applyBorder="1" applyAlignment="1">
      <alignment vertical="center"/>
    </xf>
    <xf numFmtId="165" fontId="7" fillId="3" borderId="75" xfId="9" applyNumberFormat="1" applyFont="1" applyBorder="1" applyAlignment="1">
      <alignment vertical="center"/>
    </xf>
    <xf numFmtId="166" fontId="13" fillId="6" borderId="1" xfId="13" applyNumberFormat="1" applyBorder="1" applyAlignment="1">
      <alignment vertical="center"/>
    </xf>
    <xf numFmtId="166" fontId="12" fillId="5" borderId="1" xfId="1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0" fillId="0" borderId="34" xfId="2" applyFont="1" applyBorder="1" applyAlignment="1">
      <alignment horizontal="center" vertical="center" wrapText="1"/>
    </xf>
    <xf numFmtId="0" fontId="4" fillId="0" borderId="12" xfId="0" applyFont="1" applyBorder="1" applyAlignment="1"/>
    <xf numFmtId="44" fontId="4" fillId="0" borderId="1" xfId="2" applyFont="1" applyBorder="1" applyAlignment="1"/>
    <xf numFmtId="44" fontId="4" fillId="0" borderId="34" xfId="2" applyFont="1" applyBorder="1"/>
    <xf numFmtId="0" fontId="4" fillId="0" borderId="30" xfId="0" applyFont="1" applyBorder="1" applyAlignment="1"/>
    <xf numFmtId="44" fontId="4" fillId="0" borderId="59" xfId="2" applyFont="1" applyBorder="1" applyAlignment="1"/>
    <xf numFmtId="44" fontId="4" fillId="0" borderId="78" xfId="2" applyFont="1" applyBorder="1"/>
    <xf numFmtId="167" fontId="0" fillId="0" borderId="79" xfId="2" applyNumberFormat="1" applyFont="1" applyBorder="1" applyAlignment="1" applyProtection="1">
      <alignment vertical="center"/>
    </xf>
    <xf numFmtId="44" fontId="15" fillId="0" borderId="80" xfId="2" applyFont="1" applyBorder="1" applyAlignment="1">
      <alignment horizontal="center" vertical="center"/>
    </xf>
    <xf numFmtId="44" fontId="0" fillId="0" borderId="34" xfId="2" applyFont="1" applyFill="1" applyBorder="1" applyAlignment="1">
      <alignment horizontal="center" vertical="center"/>
    </xf>
    <xf numFmtId="44" fontId="15" fillId="0" borderId="9" xfId="2" applyFont="1" applyBorder="1" applyAlignment="1">
      <alignment horizontal="center" vertical="center" wrapText="1"/>
    </xf>
    <xf numFmtId="44" fontId="15" fillId="0" borderId="40" xfId="2" applyFont="1" applyBorder="1" applyAlignment="1">
      <alignment horizontal="center" vertical="center" wrapText="1"/>
    </xf>
    <xf numFmtId="44" fontId="1" fillId="0" borderId="40" xfId="2" applyFont="1" applyBorder="1"/>
    <xf numFmtId="44" fontId="1" fillId="0" borderId="0" xfId="2" applyFont="1" applyBorder="1"/>
    <xf numFmtId="44" fontId="1" fillId="0" borderId="43" xfId="2" applyFont="1" applyBorder="1"/>
    <xf numFmtId="0" fontId="0" fillId="0" borderId="8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2" fontId="12" fillId="5" borderId="68" xfId="12" applyNumberFormat="1" applyFill="1" applyBorder="1" applyAlignment="1">
      <alignment vertical="center"/>
    </xf>
    <xf numFmtId="167" fontId="0" fillId="0" borderId="50" xfId="2" applyNumberFormat="1" applyFont="1" applyBorder="1" applyAlignment="1" applyProtection="1">
      <alignment vertical="center"/>
    </xf>
    <xf numFmtId="9" fontId="1" fillId="9" borderId="18" xfId="2" applyNumberFormat="1" applyFont="1" applyFill="1" applyBorder="1" applyAlignment="1">
      <alignment horizontal="center" vertical="center"/>
    </xf>
    <xf numFmtId="44" fontId="13" fillId="5" borderId="48" xfId="13" applyNumberFormat="1" applyFill="1" applyBorder="1" applyAlignment="1">
      <alignment horizontal="center" vertical="center"/>
    </xf>
    <xf numFmtId="44" fontId="1" fillId="14" borderId="48" xfId="2" applyFont="1" applyFill="1" applyBorder="1" applyAlignment="1">
      <alignment horizontal="center" vertical="center"/>
    </xf>
    <xf numFmtId="0" fontId="0" fillId="15" borderId="0" xfId="0" applyFill="1"/>
    <xf numFmtId="44" fontId="23" fillId="2" borderId="21" xfId="8" applyNumberFormat="1" applyFont="1"/>
    <xf numFmtId="166" fontId="23" fillId="2" borderId="21" xfId="8" applyNumberFormat="1" applyFont="1"/>
    <xf numFmtId="166" fontId="23" fillId="2" borderId="35" xfId="1" applyNumberFormat="1" applyFont="1" applyFill="1" applyBorder="1"/>
    <xf numFmtId="2" fontId="5" fillId="0" borderId="0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9" borderId="49" xfId="2" applyFont="1" applyFill="1" applyBorder="1" applyAlignment="1">
      <alignment horizontal="center" vertical="center"/>
    </xf>
    <xf numFmtId="44" fontId="1" fillId="9" borderId="50" xfId="2" applyFont="1" applyFill="1" applyBorder="1" applyAlignment="1">
      <alignment horizontal="center" vertical="center"/>
    </xf>
    <xf numFmtId="44" fontId="1" fillId="11" borderId="43" xfId="2" applyFont="1" applyFill="1" applyBorder="1" applyAlignment="1">
      <alignment horizontal="center" vertical="center"/>
    </xf>
    <xf numFmtId="44" fontId="1" fillId="10" borderId="51" xfId="2" applyFont="1" applyFill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2" borderId="1" xfId="8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8" fillId="0" borderId="5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36" xfId="4" applyBorder="1" applyAlignment="1">
      <alignment horizontal="center" vertical="center" wrapText="1"/>
    </xf>
    <xf numFmtId="0" fontId="2" fillId="0" borderId="37" xfId="4" applyBorder="1" applyAlignment="1">
      <alignment horizontal="center" vertical="center" wrapText="1"/>
    </xf>
    <xf numFmtId="0" fontId="2" fillId="0" borderId="38" xfId="4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64" fontId="1" fillId="4" borderId="2" xfId="10" applyNumberFormat="1" applyBorder="1" applyAlignment="1">
      <alignment horizontal="center" vertical="center"/>
    </xf>
    <xf numFmtId="164" fontId="1" fillId="4" borderId="3" xfId="10" applyNumberFormat="1" applyBorder="1" applyAlignment="1">
      <alignment horizontal="center" vertical="center"/>
    </xf>
    <xf numFmtId="164" fontId="1" fillId="4" borderId="4" xfId="10" applyNumberFormat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0" fillId="8" borderId="1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5" fontId="0" fillId="0" borderId="17" xfId="2" applyNumberFormat="1" applyFont="1" applyBorder="1" applyAlignment="1">
      <alignment horizontal="center" vertical="center" wrapText="1"/>
    </xf>
    <xf numFmtId="165" fontId="0" fillId="0" borderId="14" xfId="2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1" fillId="0" borderId="2" xfId="11" applyFont="1" applyBorder="1" applyAlignment="1">
      <alignment horizontal="center"/>
    </xf>
    <xf numFmtId="0" fontId="11" fillId="0" borderId="3" xfId="11" applyFont="1" applyBorder="1" applyAlignment="1">
      <alignment horizontal="center"/>
    </xf>
    <xf numFmtId="0" fontId="11" fillId="0" borderId="4" xfId="11" applyFont="1" applyBorder="1" applyAlignment="1">
      <alignment horizontal="center"/>
    </xf>
    <xf numFmtId="44" fontId="20" fillId="0" borderId="54" xfId="2" applyFont="1" applyBorder="1" applyAlignment="1">
      <alignment horizontal="center" vertical="center"/>
    </xf>
    <xf numFmtId="44" fontId="20" fillId="0" borderId="16" xfId="2" applyFont="1" applyBorder="1" applyAlignment="1">
      <alignment horizontal="center" vertical="center"/>
    </xf>
    <xf numFmtId="44" fontId="20" fillId="0" borderId="19" xfId="2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44" fontId="1" fillId="0" borderId="34" xfId="2" applyFont="1" applyBorder="1" applyAlignment="1">
      <alignment horizontal="center" vertical="center"/>
    </xf>
    <xf numFmtId="44" fontId="1" fillId="0" borderId="50" xfId="2" applyFont="1" applyBorder="1" applyAlignment="1">
      <alignment horizontal="center"/>
    </xf>
    <xf numFmtId="44" fontId="1" fillId="0" borderId="0" xfId="2" applyFont="1" applyBorder="1" applyAlignment="1">
      <alignment horizontal="center"/>
    </xf>
    <xf numFmtId="44" fontId="1" fillId="0" borderId="7" xfId="2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  <xf numFmtId="44" fontId="15" fillId="13" borderId="10" xfId="2" applyFont="1" applyFill="1" applyBorder="1" applyAlignment="1">
      <alignment horizontal="center" vertical="center" wrapText="1"/>
    </xf>
    <xf numFmtId="44" fontId="15" fillId="13" borderId="46" xfId="2" applyFont="1" applyFill="1" applyBorder="1" applyAlignment="1">
      <alignment horizontal="center" vertical="center" wrapText="1"/>
    </xf>
    <xf numFmtId="44" fontId="15" fillId="13" borderId="11" xfId="2" applyFont="1" applyFill="1" applyBorder="1" applyAlignment="1">
      <alignment horizontal="center" vertical="center" wrapText="1"/>
    </xf>
    <xf numFmtId="44" fontId="15" fillId="0" borderId="80" xfId="2" applyFont="1" applyBorder="1" applyAlignment="1">
      <alignment horizontal="center" vertical="center" wrapText="1"/>
    </xf>
    <xf numFmtId="44" fontId="15" fillId="0" borderId="5" xfId="2" applyFont="1" applyBorder="1" applyAlignment="1">
      <alignment horizontal="center" vertical="center" wrapText="1"/>
    </xf>
    <xf numFmtId="44" fontId="15" fillId="0" borderId="40" xfId="2" applyFont="1" applyBorder="1" applyAlignment="1">
      <alignment horizontal="center" vertical="center" wrapText="1"/>
    </xf>
    <xf numFmtId="44" fontId="15" fillId="0" borderId="0" xfId="2" applyFont="1" applyBorder="1" applyAlignment="1">
      <alignment horizontal="center" vertical="center" wrapText="1"/>
    </xf>
    <xf numFmtId="44" fontId="15" fillId="0" borderId="9" xfId="2" applyFont="1" applyBorder="1" applyAlignment="1">
      <alignment horizontal="center" vertical="center" wrapText="1"/>
    </xf>
    <xf numFmtId="44" fontId="15" fillId="0" borderId="7" xfId="2" applyFont="1" applyBorder="1" applyAlignment="1">
      <alignment horizontal="center" vertical="center" wrapText="1"/>
    </xf>
    <xf numFmtId="44" fontId="1" fillId="0" borderId="0" xfId="2" applyFont="1" applyBorder="1" applyAlignment="1">
      <alignment horizontal="center" vertical="center"/>
    </xf>
    <xf numFmtId="44" fontId="1" fillId="0" borderId="7" xfId="2" applyFont="1" applyBorder="1" applyAlignment="1">
      <alignment horizontal="center" vertical="center"/>
    </xf>
    <xf numFmtId="44" fontId="13" fillId="5" borderId="46" xfId="13" applyNumberFormat="1" applyFill="1" applyBorder="1" applyAlignment="1">
      <alignment horizontal="center" vertical="center"/>
    </xf>
    <xf numFmtId="44" fontId="13" fillId="5" borderId="25" xfId="13" applyNumberFormat="1" applyFill="1" applyBorder="1" applyAlignment="1">
      <alignment horizontal="center" vertical="center"/>
    </xf>
    <xf numFmtId="44" fontId="20" fillId="0" borderId="32" xfId="2" applyFont="1" applyBorder="1" applyAlignment="1">
      <alignment horizontal="center" vertical="center"/>
    </xf>
    <xf numFmtId="44" fontId="20" fillId="0" borderId="77" xfId="2" applyFont="1" applyBorder="1" applyAlignment="1">
      <alignment horizontal="center" vertical="center"/>
    </xf>
    <xf numFmtId="44" fontId="20" fillId="0" borderId="33" xfId="2" applyFont="1" applyBorder="1" applyAlignment="1">
      <alignment horizontal="center" vertical="center"/>
    </xf>
    <xf numFmtId="44" fontId="15" fillId="0" borderId="7" xfId="2" applyFont="1" applyBorder="1" applyAlignment="1">
      <alignment horizontal="right" vertical="center" wrapText="1"/>
    </xf>
    <xf numFmtId="44" fontId="15" fillId="0" borderId="41" xfId="2" applyFont="1" applyBorder="1" applyAlignment="1">
      <alignment horizontal="right" vertical="center" wrapText="1"/>
    </xf>
    <xf numFmtId="44" fontId="15" fillId="0" borderId="0" xfId="2" applyFont="1" applyBorder="1" applyAlignment="1">
      <alignment horizontal="right" vertical="center" wrapText="1"/>
    </xf>
    <xf numFmtId="44" fontId="15" fillId="0" borderId="43" xfId="2" applyFont="1" applyBorder="1" applyAlignment="1">
      <alignment horizontal="right" vertical="center" wrapText="1"/>
    </xf>
    <xf numFmtId="44" fontId="1" fillId="9" borderId="48" xfId="2" applyFont="1" applyFill="1" applyBorder="1" applyAlignment="1">
      <alignment horizontal="center" vertical="center"/>
    </xf>
    <xf numFmtId="44" fontId="1" fillId="9" borderId="22" xfId="2" applyFont="1" applyFill="1" applyBorder="1" applyAlignment="1">
      <alignment horizontal="center" vertical="center"/>
    </xf>
    <xf numFmtId="44" fontId="1" fillId="9" borderId="49" xfId="2" applyFont="1" applyFill="1" applyBorder="1" applyAlignment="1">
      <alignment horizontal="center" vertical="center"/>
    </xf>
    <xf numFmtId="44" fontId="1" fillId="9" borderId="50" xfId="2" applyFont="1" applyFill="1" applyBorder="1" applyAlignment="1">
      <alignment horizontal="center" vertical="center"/>
    </xf>
    <xf numFmtId="44" fontId="1" fillId="9" borderId="51" xfId="2" applyFont="1" applyFill="1" applyBorder="1" applyAlignment="1">
      <alignment horizontal="center" vertical="center"/>
    </xf>
    <xf numFmtId="44" fontId="15" fillId="11" borderId="5" xfId="2" applyFont="1" applyFill="1" applyBorder="1" applyAlignment="1">
      <alignment horizontal="center" vertical="center"/>
    </xf>
    <xf numFmtId="44" fontId="15" fillId="11" borderId="81" xfId="2" applyFont="1" applyFill="1" applyBorder="1" applyAlignment="1">
      <alignment horizontal="center" vertical="center"/>
    </xf>
    <xf numFmtId="44" fontId="1" fillId="11" borderId="0" xfId="2" applyFont="1" applyFill="1" applyBorder="1" applyAlignment="1">
      <alignment horizontal="center" vertical="center"/>
    </xf>
    <xf numFmtId="44" fontId="1" fillId="11" borderId="43" xfId="2" applyFont="1" applyFill="1" applyBorder="1" applyAlignment="1">
      <alignment horizontal="center" vertical="center"/>
    </xf>
    <xf numFmtId="44" fontId="1" fillId="10" borderId="49" xfId="2" applyFont="1" applyFill="1" applyBorder="1" applyAlignment="1">
      <alignment horizontal="center" vertical="center"/>
    </xf>
    <xf numFmtId="44" fontId="1" fillId="10" borderId="50" xfId="2" applyFont="1" applyFill="1" applyBorder="1" applyAlignment="1">
      <alignment horizontal="center" vertical="center"/>
    </xf>
    <xf numFmtId="44" fontId="1" fillId="10" borderId="51" xfId="2" applyFont="1" applyFill="1" applyBorder="1" applyAlignment="1">
      <alignment horizontal="center" vertical="center"/>
    </xf>
    <xf numFmtId="44" fontId="1" fillId="10" borderId="27" xfId="2" applyFont="1" applyFill="1" applyBorder="1" applyAlignment="1">
      <alignment horizontal="center" vertical="center"/>
    </xf>
    <xf numFmtId="44" fontId="1" fillId="10" borderId="46" xfId="2" applyFont="1" applyFill="1" applyBorder="1" applyAlignment="1">
      <alignment horizontal="center" vertical="center"/>
    </xf>
    <xf numFmtId="44" fontId="1" fillId="10" borderId="25" xfId="2" applyFont="1" applyFill="1" applyBorder="1" applyAlignment="1">
      <alignment horizontal="center" vertical="center"/>
    </xf>
    <xf numFmtId="44" fontId="1" fillId="9" borderId="27" xfId="2" applyFont="1" applyFill="1" applyBorder="1" applyAlignment="1">
      <alignment horizontal="center" vertical="center"/>
    </xf>
    <xf numFmtId="44" fontId="1" fillId="9" borderId="46" xfId="2" applyFont="1" applyFill="1" applyBorder="1" applyAlignment="1">
      <alignment horizontal="center" vertical="center"/>
    </xf>
    <xf numFmtId="44" fontId="1" fillId="9" borderId="25" xfId="2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12" fillId="0" borderId="29" xfId="12" applyNumberFormat="1" applyFill="1" applyBorder="1" applyAlignment="1">
      <alignment horizontal="center" vertical="center"/>
    </xf>
    <xf numFmtId="44" fontId="12" fillId="0" borderId="29" xfId="12" applyNumberFormat="1" applyBorder="1" applyAlignment="1">
      <alignment horizontal="center" vertical="center"/>
    </xf>
    <xf numFmtId="44" fontId="12" fillId="0" borderId="55" xfId="12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4" fontId="0" fillId="0" borderId="86" xfId="2" applyFont="1" applyBorder="1" applyAlignment="1">
      <alignment horizontal="center" vertical="center"/>
    </xf>
    <xf numFmtId="44" fontId="0" fillId="0" borderId="15" xfId="2" applyFont="1" applyBorder="1" applyAlignment="1">
      <alignment horizontal="center" vertical="center"/>
    </xf>
    <xf numFmtId="44" fontId="5" fillId="0" borderId="2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0" fillId="0" borderId="4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0" fillId="0" borderId="22" xfId="2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4" fontId="26" fillId="0" borderId="0" xfId="2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19" fillId="0" borderId="22" xfId="0" applyNumberFormat="1" applyFont="1" applyBorder="1" applyAlignment="1">
      <alignment horizontal="center" vertical="center"/>
    </xf>
    <xf numFmtId="44" fontId="19" fillId="0" borderId="43" xfId="0" applyNumberFormat="1" applyFon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7" fillId="3" borderId="60" xfId="9" applyNumberFormat="1" applyBorder="1" applyAlignment="1">
      <alignment horizontal="center" vertical="center"/>
    </xf>
    <xf numFmtId="44" fontId="7" fillId="3" borderId="28" xfId="9" applyNumberForma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165" fontId="19" fillId="0" borderId="72" xfId="2" applyNumberFormat="1" applyFont="1" applyBorder="1" applyAlignment="1">
      <alignment horizontal="center" vertical="center"/>
    </xf>
    <xf numFmtId="165" fontId="19" fillId="0" borderId="3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 wrapText="1"/>
    </xf>
    <xf numFmtId="0" fontId="1" fillId="4" borderId="39" xfId="10" applyBorder="1" applyAlignment="1">
      <alignment horizontal="center" vertical="center" wrapText="1"/>
    </xf>
    <xf numFmtId="0" fontId="1" fillId="4" borderId="3" xfId="10" applyBorder="1" applyAlignment="1">
      <alignment horizontal="center" vertical="center" wrapText="1"/>
    </xf>
    <xf numFmtId="0" fontId="1" fillId="4" borderId="42" xfId="1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4" borderId="5" xfId="10" applyBorder="1" applyAlignment="1">
      <alignment horizontal="center" vertical="center" wrapText="1"/>
    </xf>
    <xf numFmtId="0" fontId="1" fillId="4" borderId="81" xfId="1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66" fontId="12" fillId="3" borderId="85" xfId="12" applyNumberFormat="1" applyFill="1" applyBorder="1" applyAlignment="1">
      <alignment horizontal="center" vertical="center"/>
    </xf>
    <xf numFmtId="166" fontId="12" fillId="3" borderId="84" xfId="12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44" fontId="12" fillId="9" borderId="64" xfId="12" applyNumberFormat="1" applyFill="1" applyBorder="1" applyAlignment="1">
      <alignment horizontal="center" vertical="center"/>
    </xf>
    <xf numFmtId="44" fontId="12" fillId="9" borderId="69" xfId="12" applyNumberFormat="1" applyFill="1" applyBorder="1" applyAlignment="1">
      <alignment horizontal="center" vertical="center"/>
    </xf>
    <xf numFmtId="44" fontId="12" fillId="9" borderId="17" xfId="12" applyNumberFormat="1" applyFill="1" applyBorder="1" applyAlignment="1">
      <alignment horizontal="center" vertical="center"/>
    </xf>
    <xf numFmtId="44" fontId="12" fillId="9" borderId="43" xfId="12" applyNumberFormat="1" applyFill="1" applyBorder="1" applyAlignment="1">
      <alignment horizontal="center" vertical="center"/>
    </xf>
    <xf numFmtId="44" fontId="12" fillId="9" borderId="20" xfId="12" applyNumberFormat="1" applyFill="1" applyBorder="1" applyAlignment="1">
      <alignment horizontal="center" vertical="center"/>
    </xf>
    <xf numFmtId="44" fontId="12" fillId="9" borderId="41" xfId="12" applyNumberForma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8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4" fontId="0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4" fontId="1" fillId="0" borderId="40" xfId="2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43" xfId="2" applyFont="1" applyBorder="1" applyAlignment="1">
      <alignment vertical="center"/>
    </xf>
    <xf numFmtId="44" fontId="0" fillId="0" borderId="71" xfId="2" applyFont="1" applyBorder="1" applyAlignment="1">
      <alignment horizontal="center" vertical="center"/>
    </xf>
    <xf numFmtId="44" fontId="0" fillId="0" borderId="72" xfId="2" applyFont="1" applyBorder="1" applyAlignment="1">
      <alignment horizontal="center" vertical="center"/>
    </xf>
    <xf numFmtId="44" fontId="1" fillId="0" borderId="57" xfId="2" applyFont="1" applyBorder="1" applyAlignment="1">
      <alignment vertical="center"/>
    </xf>
    <xf numFmtId="44" fontId="1" fillId="0" borderId="71" xfId="2" applyFont="1" applyBorder="1" applyAlignment="1">
      <alignment horizontal="center" vertical="center"/>
    </xf>
    <xf numFmtId="44" fontId="1" fillId="0" borderId="44" xfId="2" applyFont="1" applyBorder="1" applyAlignment="1">
      <alignment vertical="center"/>
    </xf>
    <xf numFmtId="44" fontId="1" fillId="0" borderId="82" xfId="2" applyFont="1" applyBorder="1" applyAlignment="1">
      <alignment vertical="center"/>
    </xf>
    <xf numFmtId="44" fontId="1" fillId="0" borderId="59" xfId="2" applyFont="1" applyBorder="1" applyAlignment="1">
      <alignment vertical="center"/>
    </xf>
    <xf numFmtId="44" fontId="1" fillId="0" borderId="70" xfId="2" applyFont="1" applyBorder="1" applyAlignment="1">
      <alignment horizontal="center" vertical="center"/>
    </xf>
    <xf numFmtId="44" fontId="1" fillId="0" borderId="71" xfId="2" applyFont="1" applyBorder="1" applyAlignment="1">
      <alignment vertical="center"/>
    </xf>
    <xf numFmtId="44" fontId="1" fillId="0" borderId="76" xfId="2" applyFont="1" applyBorder="1" applyAlignment="1">
      <alignment vertical="center"/>
    </xf>
    <xf numFmtId="44" fontId="5" fillId="0" borderId="52" xfId="2" applyFont="1" applyBorder="1" applyAlignment="1">
      <alignment vertical="center"/>
    </xf>
    <xf numFmtId="44" fontId="1" fillId="11" borderId="40" xfId="2" applyFont="1" applyFill="1" applyBorder="1" applyAlignment="1">
      <alignment vertical="center"/>
    </xf>
    <xf numFmtId="44" fontId="1" fillId="11" borderId="0" xfId="2" applyFont="1" applyFill="1" applyBorder="1" applyAlignment="1">
      <alignment vertical="center"/>
    </xf>
    <xf numFmtId="44" fontId="1" fillId="11" borderId="43" xfId="2" applyFont="1" applyFill="1" applyBorder="1" applyAlignment="1">
      <alignment vertical="center"/>
    </xf>
    <xf numFmtId="44" fontId="5" fillId="0" borderId="47" xfId="2" applyFont="1" applyBorder="1" applyAlignment="1">
      <alignment vertical="center"/>
    </xf>
    <xf numFmtId="0" fontId="27" fillId="0" borderId="0" xfId="0" applyFont="1"/>
    <xf numFmtId="44" fontId="1" fillId="10" borderId="1" xfId="2" applyFont="1" applyFill="1" applyBorder="1" applyAlignment="1">
      <alignment vertical="center"/>
    </xf>
    <xf numFmtId="44" fontId="1" fillId="16" borderId="1" xfId="2" applyFont="1" applyFill="1" applyBorder="1" applyAlignment="1">
      <alignment vertical="center"/>
    </xf>
    <xf numFmtId="44" fontId="1" fillId="17" borderId="1" xfId="2" applyFont="1" applyFill="1" applyBorder="1" applyAlignment="1">
      <alignment vertical="center"/>
    </xf>
  </cellXfs>
  <cellStyles count="45">
    <cellStyle name="40% - Accent1" xfId="10" builtinId="31"/>
    <cellStyle name="Bad" xfId="14" builtinId="27"/>
    <cellStyle name="Calculation" xfId="9" builtinId="22"/>
    <cellStyle name="Comma" xfId="1" builtinId="3"/>
    <cellStyle name="Comma 2" xfId="5"/>
    <cellStyle name="Comma 2 2" xfId="16"/>
    <cellStyle name="Comma 2 3" xfId="15"/>
    <cellStyle name="Comma 3" xfId="17"/>
    <cellStyle name="Comma 4" xfId="18"/>
    <cellStyle name="Comma 5" xfId="19"/>
    <cellStyle name="Comma 6" xfId="20"/>
    <cellStyle name="Currency" xfId="2" builtinId="4"/>
    <cellStyle name="Currency 2" xfId="6"/>
    <cellStyle name="Good" xfId="13" builtinId="26"/>
    <cellStyle name="Input" xfId="8" builtinId="20"/>
    <cellStyle name="Linked Cell" xfId="12" builtinId="24"/>
    <cellStyle name="Normal" xfId="0" builtinId="0"/>
    <cellStyle name="Normal 10" xfId="7"/>
    <cellStyle name="Normal 10 2" xfId="21"/>
    <cellStyle name="Normal 11" xfId="22"/>
    <cellStyle name="Normal 12" xfId="23"/>
    <cellStyle name="Normal 12 2" xfId="24"/>
    <cellStyle name="Normal 12 3" xfId="25"/>
    <cellStyle name="Normal 13" xfId="26"/>
    <cellStyle name="Normal 14" xfId="27"/>
    <cellStyle name="Normal 15" xfId="28"/>
    <cellStyle name="Normal 16" xfId="29"/>
    <cellStyle name="Normal 17" xfId="30"/>
    <cellStyle name="Normal 19" xfId="44"/>
    <cellStyle name="Normal 2" xfId="4"/>
    <cellStyle name="Normal 2 2" xfId="32"/>
    <cellStyle name="Normal 2 2 2" xfId="33"/>
    <cellStyle name="Normal 2 3" xfId="34"/>
    <cellStyle name="Normal 2 4" xfId="31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9" xfId="11"/>
    <cellStyle name="Normal 9 2" xfId="42"/>
    <cellStyle name="Normal 9 3" xfId="43"/>
    <cellStyle name="Normal 9 4" xfId="41"/>
    <cellStyle name="Percent" xfId="3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view="pageLayout" zoomScaleNormal="125" workbookViewId="0">
      <selection activeCell="A12" sqref="A12"/>
    </sheetView>
  </sheetViews>
  <sheetFormatPr defaultColWidth="1.5703125" defaultRowHeight="15" x14ac:dyDescent="0.25"/>
  <cols>
    <col min="1" max="1" width="13.28515625" style="15" customWidth="1"/>
    <col min="2" max="2" width="10.7109375" style="15" customWidth="1"/>
    <col min="3" max="3" width="14.7109375" style="15" customWidth="1"/>
    <col min="4" max="4" width="13.28515625" style="15" customWidth="1"/>
    <col min="5" max="5" width="7.28515625" style="15" customWidth="1"/>
    <col min="6" max="227" width="1.5703125" style="15"/>
    <col min="228" max="228" width="4.7109375" style="15" customWidth="1"/>
    <col min="229" max="229" width="2.7109375" style="15" customWidth="1"/>
    <col min="230" max="230" width="15" style="15" customWidth="1"/>
    <col min="231" max="231" width="9" style="15" bestFit="1" customWidth="1"/>
    <col min="232" max="232" width="8.42578125" style="15" bestFit="1" customWidth="1"/>
    <col min="233" max="233" width="10.28515625" style="15" bestFit="1" customWidth="1"/>
    <col min="234" max="236" width="9.7109375" style="15" bestFit="1" customWidth="1"/>
    <col min="237" max="237" width="9.5703125" style="15" bestFit="1" customWidth="1"/>
    <col min="238" max="238" width="10.140625" style="15" bestFit="1" customWidth="1"/>
    <col min="239" max="483" width="1.5703125" style="15"/>
    <col min="484" max="484" width="4.7109375" style="15" customWidth="1"/>
    <col min="485" max="485" width="2.7109375" style="15" customWidth="1"/>
    <col min="486" max="486" width="15" style="15" customWidth="1"/>
    <col min="487" max="487" width="9" style="15" bestFit="1" customWidth="1"/>
    <col min="488" max="488" width="8.42578125" style="15" bestFit="1" customWidth="1"/>
    <col min="489" max="489" width="10.28515625" style="15" bestFit="1" customWidth="1"/>
    <col min="490" max="492" width="9.7109375" style="15" bestFit="1" customWidth="1"/>
    <col min="493" max="493" width="9.5703125" style="15" bestFit="1" customWidth="1"/>
    <col min="494" max="494" width="10.140625" style="15" bestFit="1" customWidth="1"/>
    <col min="495" max="739" width="1.5703125" style="15"/>
    <col min="740" max="740" width="4.7109375" style="15" customWidth="1"/>
    <col min="741" max="741" width="2.7109375" style="15" customWidth="1"/>
    <col min="742" max="742" width="15" style="15" customWidth="1"/>
    <col min="743" max="743" width="9" style="15" bestFit="1" customWidth="1"/>
    <col min="744" max="744" width="8.42578125" style="15" bestFit="1" customWidth="1"/>
    <col min="745" max="745" width="10.28515625" style="15" bestFit="1" customWidth="1"/>
    <col min="746" max="748" width="9.7109375" style="15" bestFit="1" customWidth="1"/>
    <col min="749" max="749" width="9.5703125" style="15" bestFit="1" customWidth="1"/>
    <col min="750" max="750" width="10.140625" style="15" bestFit="1" customWidth="1"/>
    <col min="751" max="995" width="1.5703125" style="15"/>
    <col min="996" max="996" width="4.7109375" style="15" customWidth="1"/>
    <col min="997" max="997" width="2.7109375" style="15" customWidth="1"/>
    <col min="998" max="998" width="15" style="15" customWidth="1"/>
    <col min="999" max="999" width="9" style="15" bestFit="1" customWidth="1"/>
    <col min="1000" max="1000" width="8.42578125" style="15" bestFit="1" customWidth="1"/>
    <col min="1001" max="1001" width="10.28515625" style="15" bestFit="1" customWidth="1"/>
    <col min="1002" max="1004" width="9.7109375" style="15" bestFit="1" customWidth="1"/>
    <col min="1005" max="1005" width="9.5703125" style="15" bestFit="1" customWidth="1"/>
    <col min="1006" max="1006" width="10.140625" style="15" bestFit="1" customWidth="1"/>
    <col min="1007" max="1251" width="1.5703125" style="15"/>
    <col min="1252" max="1252" width="4.7109375" style="15" customWidth="1"/>
    <col min="1253" max="1253" width="2.7109375" style="15" customWidth="1"/>
    <col min="1254" max="1254" width="15" style="15" customWidth="1"/>
    <col min="1255" max="1255" width="9" style="15" bestFit="1" customWidth="1"/>
    <col min="1256" max="1256" width="8.42578125" style="15" bestFit="1" customWidth="1"/>
    <col min="1257" max="1257" width="10.28515625" style="15" bestFit="1" customWidth="1"/>
    <col min="1258" max="1260" width="9.7109375" style="15" bestFit="1" customWidth="1"/>
    <col min="1261" max="1261" width="9.5703125" style="15" bestFit="1" customWidth="1"/>
    <col min="1262" max="1262" width="10.140625" style="15" bestFit="1" customWidth="1"/>
    <col min="1263" max="1507" width="1.5703125" style="15"/>
    <col min="1508" max="1508" width="4.7109375" style="15" customWidth="1"/>
    <col min="1509" max="1509" width="2.7109375" style="15" customWidth="1"/>
    <col min="1510" max="1510" width="15" style="15" customWidth="1"/>
    <col min="1511" max="1511" width="9" style="15" bestFit="1" customWidth="1"/>
    <col min="1512" max="1512" width="8.42578125" style="15" bestFit="1" customWidth="1"/>
    <col min="1513" max="1513" width="10.28515625" style="15" bestFit="1" customWidth="1"/>
    <col min="1514" max="1516" width="9.7109375" style="15" bestFit="1" customWidth="1"/>
    <col min="1517" max="1517" width="9.5703125" style="15" bestFit="1" customWidth="1"/>
    <col min="1518" max="1518" width="10.140625" style="15" bestFit="1" customWidth="1"/>
    <col min="1519" max="1763" width="1.5703125" style="15"/>
    <col min="1764" max="1764" width="4.7109375" style="15" customWidth="1"/>
    <col min="1765" max="1765" width="2.7109375" style="15" customWidth="1"/>
    <col min="1766" max="1766" width="15" style="15" customWidth="1"/>
    <col min="1767" max="1767" width="9" style="15" bestFit="1" customWidth="1"/>
    <col min="1768" max="1768" width="8.42578125" style="15" bestFit="1" customWidth="1"/>
    <col min="1769" max="1769" width="10.28515625" style="15" bestFit="1" customWidth="1"/>
    <col min="1770" max="1772" width="9.7109375" style="15" bestFit="1" customWidth="1"/>
    <col min="1773" max="1773" width="9.5703125" style="15" bestFit="1" customWidth="1"/>
    <col min="1774" max="1774" width="10.140625" style="15" bestFit="1" customWidth="1"/>
    <col min="1775" max="2019" width="1.5703125" style="15"/>
    <col min="2020" max="2020" width="4.7109375" style="15" customWidth="1"/>
    <col min="2021" max="2021" width="2.7109375" style="15" customWidth="1"/>
    <col min="2022" max="2022" width="15" style="15" customWidth="1"/>
    <col min="2023" max="2023" width="9" style="15" bestFit="1" customWidth="1"/>
    <col min="2024" max="2024" width="8.42578125" style="15" bestFit="1" customWidth="1"/>
    <col min="2025" max="2025" width="10.28515625" style="15" bestFit="1" customWidth="1"/>
    <col min="2026" max="2028" width="9.7109375" style="15" bestFit="1" customWidth="1"/>
    <col min="2029" max="2029" width="9.5703125" style="15" bestFit="1" customWidth="1"/>
    <col min="2030" max="2030" width="10.140625" style="15" bestFit="1" customWidth="1"/>
    <col min="2031" max="2275" width="1.5703125" style="15"/>
    <col min="2276" max="2276" width="4.7109375" style="15" customWidth="1"/>
    <col min="2277" max="2277" width="2.7109375" style="15" customWidth="1"/>
    <col min="2278" max="2278" width="15" style="15" customWidth="1"/>
    <col min="2279" max="2279" width="9" style="15" bestFit="1" customWidth="1"/>
    <col min="2280" max="2280" width="8.42578125" style="15" bestFit="1" customWidth="1"/>
    <col min="2281" max="2281" width="10.28515625" style="15" bestFit="1" customWidth="1"/>
    <col min="2282" max="2284" width="9.7109375" style="15" bestFit="1" customWidth="1"/>
    <col min="2285" max="2285" width="9.5703125" style="15" bestFit="1" customWidth="1"/>
    <col min="2286" max="2286" width="10.140625" style="15" bestFit="1" customWidth="1"/>
    <col min="2287" max="2531" width="1.5703125" style="15"/>
    <col min="2532" max="2532" width="4.7109375" style="15" customWidth="1"/>
    <col min="2533" max="2533" width="2.7109375" style="15" customWidth="1"/>
    <col min="2534" max="2534" width="15" style="15" customWidth="1"/>
    <col min="2535" max="2535" width="9" style="15" bestFit="1" customWidth="1"/>
    <col min="2536" max="2536" width="8.42578125" style="15" bestFit="1" customWidth="1"/>
    <col min="2537" max="2537" width="10.28515625" style="15" bestFit="1" customWidth="1"/>
    <col min="2538" max="2540" width="9.7109375" style="15" bestFit="1" customWidth="1"/>
    <col min="2541" max="2541" width="9.5703125" style="15" bestFit="1" customWidth="1"/>
    <col min="2542" max="2542" width="10.140625" style="15" bestFit="1" customWidth="1"/>
    <col min="2543" max="2787" width="1.5703125" style="15"/>
    <col min="2788" max="2788" width="4.7109375" style="15" customWidth="1"/>
    <col min="2789" max="2789" width="2.7109375" style="15" customWidth="1"/>
    <col min="2790" max="2790" width="15" style="15" customWidth="1"/>
    <col min="2791" max="2791" width="9" style="15" bestFit="1" customWidth="1"/>
    <col min="2792" max="2792" width="8.42578125" style="15" bestFit="1" customWidth="1"/>
    <col min="2793" max="2793" width="10.28515625" style="15" bestFit="1" customWidth="1"/>
    <col min="2794" max="2796" width="9.7109375" style="15" bestFit="1" customWidth="1"/>
    <col min="2797" max="2797" width="9.5703125" style="15" bestFit="1" customWidth="1"/>
    <col min="2798" max="2798" width="10.140625" style="15" bestFit="1" customWidth="1"/>
    <col min="2799" max="3043" width="1.5703125" style="15"/>
    <col min="3044" max="3044" width="4.7109375" style="15" customWidth="1"/>
    <col min="3045" max="3045" width="2.7109375" style="15" customWidth="1"/>
    <col min="3046" max="3046" width="15" style="15" customWidth="1"/>
    <col min="3047" max="3047" width="9" style="15" bestFit="1" customWidth="1"/>
    <col min="3048" max="3048" width="8.42578125" style="15" bestFit="1" customWidth="1"/>
    <col min="3049" max="3049" width="10.28515625" style="15" bestFit="1" customWidth="1"/>
    <col min="3050" max="3052" width="9.7109375" style="15" bestFit="1" customWidth="1"/>
    <col min="3053" max="3053" width="9.5703125" style="15" bestFit="1" customWidth="1"/>
    <col min="3054" max="3054" width="10.140625" style="15" bestFit="1" customWidth="1"/>
    <col min="3055" max="3299" width="1.5703125" style="15"/>
    <col min="3300" max="3300" width="4.7109375" style="15" customWidth="1"/>
    <col min="3301" max="3301" width="2.7109375" style="15" customWidth="1"/>
    <col min="3302" max="3302" width="15" style="15" customWidth="1"/>
    <col min="3303" max="3303" width="9" style="15" bestFit="1" customWidth="1"/>
    <col min="3304" max="3304" width="8.42578125" style="15" bestFit="1" customWidth="1"/>
    <col min="3305" max="3305" width="10.28515625" style="15" bestFit="1" customWidth="1"/>
    <col min="3306" max="3308" width="9.7109375" style="15" bestFit="1" customWidth="1"/>
    <col min="3309" max="3309" width="9.5703125" style="15" bestFit="1" customWidth="1"/>
    <col min="3310" max="3310" width="10.140625" style="15" bestFit="1" customWidth="1"/>
    <col min="3311" max="3555" width="1.5703125" style="15"/>
    <col min="3556" max="3556" width="4.7109375" style="15" customWidth="1"/>
    <col min="3557" max="3557" width="2.7109375" style="15" customWidth="1"/>
    <col min="3558" max="3558" width="15" style="15" customWidth="1"/>
    <col min="3559" max="3559" width="9" style="15" bestFit="1" customWidth="1"/>
    <col min="3560" max="3560" width="8.42578125" style="15" bestFit="1" customWidth="1"/>
    <col min="3561" max="3561" width="10.28515625" style="15" bestFit="1" customWidth="1"/>
    <col min="3562" max="3564" width="9.7109375" style="15" bestFit="1" customWidth="1"/>
    <col min="3565" max="3565" width="9.5703125" style="15" bestFit="1" customWidth="1"/>
    <col min="3566" max="3566" width="10.140625" style="15" bestFit="1" customWidth="1"/>
    <col min="3567" max="3811" width="1.5703125" style="15"/>
    <col min="3812" max="3812" width="4.7109375" style="15" customWidth="1"/>
    <col min="3813" max="3813" width="2.7109375" style="15" customWidth="1"/>
    <col min="3814" max="3814" width="15" style="15" customWidth="1"/>
    <col min="3815" max="3815" width="9" style="15" bestFit="1" customWidth="1"/>
    <col min="3816" max="3816" width="8.42578125" style="15" bestFit="1" customWidth="1"/>
    <col min="3817" max="3817" width="10.28515625" style="15" bestFit="1" customWidth="1"/>
    <col min="3818" max="3820" width="9.7109375" style="15" bestFit="1" customWidth="1"/>
    <col min="3821" max="3821" width="9.5703125" style="15" bestFit="1" customWidth="1"/>
    <col min="3822" max="3822" width="10.140625" style="15" bestFit="1" customWidth="1"/>
    <col min="3823" max="4067" width="1.5703125" style="15"/>
    <col min="4068" max="4068" width="4.7109375" style="15" customWidth="1"/>
    <col min="4069" max="4069" width="2.7109375" style="15" customWidth="1"/>
    <col min="4070" max="4070" width="15" style="15" customWidth="1"/>
    <col min="4071" max="4071" width="9" style="15" bestFit="1" customWidth="1"/>
    <col min="4072" max="4072" width="8.42578125" style="15" bestFit="1" customWidth="1"/>
    <col min="4073" max="4073" width="10.28515625" style="15" bestFit="1" customWidth="1"/>
    <col min="4074" max="4076" width="9.7109375" style="15" bestFit="1" customWidth="1"/>
    <col min="4077" max="4077" width="9.5703125" style="15" bestFit="1" customWidth="1"/>
    <col min="4078" max="4078" width="10.140625" style="15" bestFit="1" customWidth="1"/>
    <col min="4079" max="4323" width="1.5703125" style="15"/>
    <col min="4324" max="4324" width="4.7109375" style="15" customWidth="1"/>
    <col min="4325" max="4325" width="2.7109375" style="15" customWidth="1"/>
    <col min="4326" max="4326" width="15" style="15" customWidth="1"/>
    <col min="4327" max="4327" width="9" style="15" bestFit="1" customWidth="1"/>
    <col min="4328" max="4328" width="8.42578125" style="15" bestFit="1" customWidth="1"/>
    <col min="4329" max="4329" width="10.28515625" style="15" bestFit="1" customWidth="1"/>
    <col min="4330" max="4332" width="9.7109375" style="15" bestFit="1" customWidth="1"/>
    <col min="4333" max="4333" width="9.5703125" style="15" bestFit="1" customWidth="1"/>
    <col min="4334" max="4334" width="10.140625" style="15" bestFit="1" customWidth="1"/>
    <col min="4335" max="4579" width="1.5703125" style="15"/>
    <col min="4580" max="4580" width="4.7109375" style="15" customWidth="1"/>
    <col min="4581" max="4581" width="2.7109375" style="15" customWidth="1"/>
    <col min="4582" max="4582" width="15" style="15" customWidth="1"/>
    <col min="4583" max="4583" width="9" style="15" bestFit="1" customWidth="1"/>
    <col min="4584" max="4584" width="8.42578125" style="15" bestFit="1" customWidth="1"/>
    <col min="4585" max="4585" width="10.28515625" style="15" bestFit="1" customWidth="1"/>
    <col min="4586" max="4588" width="9.7109375" style="15" bestFit="1" customWidth="1"/>
    <col min="4589" max="4589" width="9.5703125" style="15" bestFit="1" customWidth="1"/>
    <col min="4590" max="4590" width="10.140625" style="15" bestFit="1" customWidth="1"/>
    <col min="4591" max="4835" width="1.5703125" style="15"/>
    <col min="4836" max="4836" width="4.7109375" style="15" customWidth="1"/>
    <col min="4837" max="4837" width="2.7109375" style="15" customWidth="1"/>
    <col min="4838" max="4838" width="15" style="15" customWidth="1"/>
    <col min="4839" max="4839" width="9" style="15" bestFit="1" customWidth="1"/>
    <col min="4840" max="4840" width="8.42578125" style="15" bestFit="1" customWidth="1"/>
    <col min="4841" max="4841" width="10.28515625" style="15" bestFit="1" customWidth="1"/>
    <col min="4842" max="4844" width="9.7109375" style="15" bestFit="1" customWidth="1"/>
    <col min="4845" max="4845" width="9.5703125" style="15" bestFit="1" customWidth="1"/>
    <col min="4846" max="4846" width="10.140625" style="15" bestFit="1" customWidth="1"/>
    <col min="4847" max="5091" width="1.5703125" style="15"/>
    <col min="5092" max="5092" width="4.7109375" style="15" customWidth="1"/>
    <col min="5093" max="5093" width="2.7109375" style="15" customWidth="1"/>
    <col min="5094" max="5094" width="15" style="15" customWidth="1"/>
    <col min="5095" max="5095" width="9" style="15" bestFit="1" customWidth="1"/>
    <col min="5096" max="5096" width="8.42578125" style="15" bestFit="1" customWidth="1"/>
    <col min="5097" max="5097" width="10.28515625" style="15" bestFit="1" customWidth="1"/>
    <col min="5098" max="5100" width="9.7109375" style="15" bestFit="1" customWidth="1"/>
    <col min="5101" max="5101" width="9.5703125" style="15" bestFit="1" customWidth="1"/>
    <col min="5102" max="5102" width="10.140625" style="15" bestFit="1" customWidth="1"/>
    <col min="5103" max="5347" width="1.5703125" style="15"/>
    <col min="5348" max="5348" width="4.7109375" style="15" customWidth="1"/>
    <col min="5349" max="5349" width="2.7109375" style="15" customWidth="1"/>
    <col min="5350" max="5350" width="15" style="15" customWidth="1"/>
    <col min="5351" max="5351" width="9" style="15" bestFit="1" customWidth="1"/>
    <col min="5352" max="5352" width="8.42578125" style="15" bestFit="1" customWidth="1"/>
    <col min="5353" max="5353" width="10.28515625" style="15" bestFit="1" customWidth="1"/>
    <col min="5354" max="5356" width="9.7109375" style="15" bestFit="1" customWidth="1"/>
    <col min="5357" max="5357" width="9.5703125" style="15" bestFit="1" customWidth="1"/>
    <col min="5358" max="5358" width="10.140625" style="15" bestFit="1" customWidth="1"/>
    <col min="5359" max="5603" width="1.5703125" style="15"/>
    <col min="5604" max="5604" width="4.7109375" style="15" customWidth="1"/>
    <col min="5605" max="5605" width="2.7109375" style="15" customWidth="1"/>
    <col min="5606" max="5606" width="15" style="15" customWidth="1"/>
    <col min="5607" max="5607" width="9" style="15" bestFit="1" customWidth="1"/>
    <col min="5608" max="5608" width="8.42578125" style="15" bestFit="1" customWidth="1"/>
    <col min="5609" max="5609" width="10.28515625" style="15" bestFit="1" customWidth="1"/>
    <col min="5610" max="5612" width="9.7109375" style="15" bestFit="1" customWidth="1"/>
    <col min="5613" max="5613" width="9.5703125" style="15" bestFit="1" customWidth="1"/>
    <col min="5614" max="5614" width="10.140625" style="15" bestFit="1" customWidth="1"/>
    <col min="5615" max="5859" width="1.5703125" style="15"/>
    <col min="5860" max="5860" width="4.7109375" style="15" customWidth="1"/>
    <col min="5861" max="5861" width="2.7109375" style="15" customWidth="1"/>
    <col min="5862" max="5862" width="15" style="15" customWidth="1"/>
    <col min="5863" max="5863" width="9" style="15" bestFit="1" customWidth="1"/>
    <col min="5864" max="5864" width="8.42578125" style="15" bestFit="1" customWidth="1"/>
    <col min="5865" max="5865" width="10.28515625" style="15" bestFit="1" customWidth="1"/>
    <col min="5866" max="5868" width="9.7109375" style="15" bestFit="1" customWidth="1"/>
    <col min="5869" max="5869" width="9.5703125" style="15" bestFit="1" customWidth="1"/>
    <col min="5870" max="5870" width="10.140625" style="15" bestFit="1" customWidth="1"/>
    <col min="5871" max="6115" width="1.5703125" style="15"/>
    <col min="6116" max="6116" width="4.7109375" style="15" customWidth="1"/>
    <col min="6117" max="6117" width="2.7109375" style="15" customWidth="1"/>
    <col min="6118" max="6118" width="15" style="15" customWidth="1"/>
    <col min="6119" max="6119" width="9" style="15" bestFit="1" customWidth="1"/>
    <col min="6120" max="6120" width="8.42578125" style="15" bestFit="1" customWidth="1"/>
    <col min="6121" max="6121" width="10.28515625" style="15" bestFit="1" customWidth="1"/>
    <col min="6122" max="6124" width="9.7109375" style="15" bestFit="1" customWidth="1"/>
    <col min="6125" max="6125" width="9.5703125" style="15" bestFit="1" customWidth="1"/>
    <col min="6126" max="6126" width="10.140625" style="15" bestFit="1" customWidth="1"/>
    <col min="6127" max="6371" width="1.5703125" style="15"/>
    <col min="6372" max="6372" width="4.7109375" style="15" customWidth="1"/>
    <col min="6373" max="6373" width="2.7109375" style="15" customWidth="1"/>
    <col min="6374" max="6374" width="15" style="15" customWidth="1"/>
    <col min="6375" max="6375" width="9" style="15" bestFit="1" customWidth="1"/>
    <col min="6376" max="6376" width="8.42578125" style="15" bestFit="1" customWidth="1"/>
    <col min="6377" max="6377" width="10.28515625" style="15" bestFit="1" customWidth="1"/>
    <col min="6378" max="6380" width="9.7109375" style="15" bestFit="1" customWidth="1"/>
    <col min="6381" max="6381" width="9.5703125" style="15" bestFit="1" customWidth="1"/>
    <col min="6382" max="6382" width="10.140625" style="15" bestFit="1" customWidth="1"/>
    <col min="6383" max="6627" width="1.5703125" style="15"/>
    <col min="6628" max="6628" width="4.7109375" style="15" customWidth="1"/>
    <col min="6629" max="6629" width="2.7109375" style="15" customWidth="1"/>
    <col min="6630" max="6630" width="15" style="15" customWidth="1"/>
    <col min="6631" max="6631" width="9" style="15" bestFit="1" customWidth="1"/>
    <col min="6632" max="6632" width="8.42578125" style="15" bestFit="1" customWidth="1"/>
    <col min="6633" max="6633" width="10.28515625" style="15" bestFit="1" customWidth="1"/>
    <col min="6634" max="6636" width="9.7109375" style="15" bestFit="1" customWidth="1"/>
    <col min="6637" max="6637" width="9.5703125" style="15" bestFit="1" customWidth="1"/>
    <col min="6638" max="6638" width="10.140625" style="15" bestFit="1" customWidth="1"/>
    <col min="6639" max="6883" width="1.5703125" style="15"/>
    <col min="6884" max="6884" width="4.7109375" style="15" customWidth="1"/>
    <col min="6885" max="6885" width="2.7109375" style="15" customWidth="1"/>
    <col min="6886" max="6886" width="15" style="15" customWidth="1"/>
    <col min="6887" max="6887" width="9" style="15" bestFit="1" customWidth="1"/>
    <col min="6888" max="6888" width="8.42578125" style="15" bestFit="1" customWidth="1"/>
    <col min="6889" max="6889" width="10.28515625" style="15" bestFit="1" customWidth="1"/>
    <col min="6890" max="6892" width="9.7109375" style="15" bestFit="1" customWidth="1"/>
    <col min="6893" max="6893" width="9.5703125" style="15" bestFit="1" customWidth="1"/>
    <col min="6894" max="6894" width="10.140625" style="15" bestFit="1" customWidth="1"/>
    <col min="6895" max="7139" width="1.5703125" style="15"/>
    <col min="7140" max="7140" width="4.7109375" style="15" customWidth="1"/>
    <col min="7141" max="7141" width="2.7109375" style="15" customWidth="1"/>
    <col min="7142" max="7142" width="15" style="15" customWidth="1"/>
    <col min="7143" max="7143" width="9" style="15" bestFit="1" customWidth="1"/>
    <col min="7144" max="7144" width="8.42578125" style="15" bestFit="1" customWidth="1"/>
    <col min="7145" max="7145" width="10.28515625" style="15" bestFit="1" customWidth="1"/>
    <col min="7146" max="7148" width="9.7109375" style="15" bestFit="1" customWidth="1"/>
    <col min="7149" max="7149" width="9.5703125" style="15" bestFit="1" customWidth="1"/>
    <col min="7150" max="7150" width="10.140625" style="15" bestFit="1" customWidth="1"/>
    <col min="7151" max="7395" width="1.5703125" style="15"/>
    <col min="7396" max="7396" width="4.7109375" style="15" customWidth="1"/>
    <col min="7397" max="7397" width="2.7109375" style="15" customWidth="1"/>
    <col min="7398" max="7398" width="15" style="15" customWidth="1"/>
    <col min="7399" max="7399" width="9" style="15" bestFit="1" customWidth="1"/>
    <col min="7400" max="7400" width="8.42578125" style="15" bestFit="1" customWidth="1"/>
    <col min="7401" max="7401" width="10.28515625" style="15" bestFit="1" customWidth="1"/>
    <col min="7402" max="7404" width="9.7109375" style="15" bestFit="1" customWidth="1"/>
    <col min="7405" max="7405" width="9.5703125" style="15" bestFit="1" customWidth="1"/>
    <col min="7406" max="7406" width="10.140625" style="15" bestFit="1" customWidth="1"/>
    <col min="7407" max="7651" width="1.5703125" style="15"/>
    <col min="7652" max="7652" width="4.7109375" style="15" customWidth="1"/>
    <col min="7653" max="7653" width="2.7109375" style="15" customWidth="1"/>
    <col min="7654" max="7654" width="15" style="15" customWidth="1"/>
    <col min="7655" max="7655" width="9" style="15" bestFit="1" customWidth="1"/>
    <col min="7656" max="7656" width="8.42578125" style="15" bestFit="1" customWidth="1"/>
    <col min="7657" max="7657" width="10.28515625" style="15" bestFit="1" customWidth="1"/>
    <col min="7658" max="7660" width="9.7109375" style="15" bestFit="1" customWidth="1"/>
    <col min="7661" max="7661" width="9.5703125" style="15" bestFit="1" customWidth="1"/>
    <col min="7662" max="7662" width="10.140625" style="15" bestFit="1" customWidth="1"/>
    <col min="7663" max="7907" width="1.5703125" style="15"/>
    <col min="7908" max="7908" width="4.7109375" style="15" customWidth="1"/>
    <col min="7909" max="7909" width="2.7109375" style="15" customWidth="1"/>
    <col min="7910" max="7910" width="15" style="15" customWidth="1"/>
    <col min="7911" max="7911" width="9" style="15" bestFit="1" customWidth="1"/>
    <col min="7912" max="7912" width="8.42578125" style="15" bestFit="1" customWidth="1"/>
    <col min="7913" max="7913" width="10.28515625" style="15" bestFit="1" customWidth="1"/>
    <col min="7914" max="7916" width="9.7109375" style="15" bestFit="1" customWidth="1"/>
    <col min="7917" max="7917" width="9.5703125" style="15" bestFit="1" customWidth="1"/>
    <col min="7918" max="7918" width="10.140625" style="15" bestFit="1" customWidth="1"/>
    <col min="7919" max="8163" width="1.5703125" style="15"/>
    <col min="8164" max="8164" width="4.7109375" style="15" customWidth="1"/>
    <col min="8165" max="8165" width="2.7109375" style="15" customWidth="1"/>
    <col min="8166" max="8166" width="15" style="15" customWidth="1"/>
    <col min="8167" max="8167" width="9" style="15" bestFit="1" customWidth="1"/>
    <col min="8168" max="8168" width="8.42578125" style="15" bestFit="1" customWidth="1"/>
    <col min="8169" max="8169" width="10.28515625" style="15" bestFit="1" customWidth="1"/>
    <col min="8170" max="8172" width="9.7109375" style="15" bestFit="1" customWidth="1"/>
    <col min="8173" max="8173" width="9.5703125" style="15" bestFit="1" customWidth="1"/>
    <col min="8174" max="8174" width="10.140625" style="15" bestFit="1" customWidth="1"/>
    <col min="8175" max="8419" width="1.5703125" style="15"/>
    <col min="8420" max="8420" width="4.7109375" style="15" customWidth="1"/>
    <col min="8421" max="8421" width="2.7109375" style="15" customWidth="1"/>
    <col min="8422" max="8422" width="15" style="15" customWidth="1"/>
    <col min="8423" max="8423" width="9" style="15" bestFit="1" customWidth="1"/>
    <col min="8424" max="8424" width="8.42578125" style="15" bestFit="1" customWidth="1"/>
    <col min="8425" max="8425" width="10.28515625" style="15" bestFit="1" customWidth="1"/>
    <col min="8426" max="8428" width="9.7109375" style="15" bestFit="1" customWidth="1"/>
    <col min="8429" max="8429" width="9.5703125" style="15" bestFit="1" customWidth="1"/>
    <col min="8430" max="8430" width="10.140625" style="15" bestFit="1" customWidth="1"/>
    <col min="8431" max="8675" width="1.5703125" style="15"/>
    <col min="8676" max="8676" width="4.7109375" style="15" customWidth="1"/>
    <col min="8677" max="8677" width="2.7109375" style="15" customWidth="1"/>
    <col min="8678" max="8678" width="15" style="15" customWidth="1"/>
    <col min="8679" max="8679" width="9" style="15" bestFit="1" customWidth="1"/>
    <col min="8680" max="8680" width="8.42578125" style="15" bestFit="1" customWidth="1"/>
    <col min="8681" max="8681" width="10.28515625" style="15" bestFit="1" customWidth="1"/>
    <col min="8682" max="8684" width="9.7109375" style="15" bestFit="1" customWidth="1"/>
    <col min="8685" max="8685" width="9.5703125" style="15" bestFit="1" customWidth="1"/>
    <col min="8686" max="8686" width="10.140625" style="15" bestFit="1" customWidth="1"/>
    <col min="8687" max="8931" width="1.5703125" style="15"/>
    <col min="8932" max="8932" width="4.7109375" style="15" customWidth="1"/>
    <col min="8933" max="8933" width="2.7109375" style="15" customWidth="1"/>
    <col min="8934" max="8934" width="15" style="15" customWidth="1"/>
    <col min="8935" max="8935" width="9" style="15" bestFit="1" customWidth="1"/>
    <col min="8936" max="8936" width="8.42578125" style="15" bestFit="1" customWidth="1"/>
    <col min="8937" max="8937" width="10.28515625" style="15" bestFit="1" customWidth="1"/>
    <col min="8938" max="8940" width="9.7109375" style="15" bestFit="1" customWidth="1"/>
    <col min="8941" max="8941" width="9.5703125" style="15" bestFit="1" customWidth="1"/>
    <col min="8942" max="8942" width="10.140625" style="15" bestFit="1" customWidth="1"/>
    <col min="8943" max="9187" width="1.5703125" style="15"/>
    <col min="9188" max="9188" width="4.7109375" style="15" customWidth="1"/>
    <col min="9189" max="9189" width="2.7109375" style="15" customWidth="1"/>
    <col min="9190" max="9190" width="15" style="15" customWidth="1"/>
    <col min="9191" max="9191" width="9" style="15" bestFit="1" customWidth="1"/>
    <col min="9192" max="9192" width="8.42578125" style="15" bestFit="1" customWidth="1"/>
    <col min="9193" max="9193" width="10.28515625" style="15" bestFit="1" customWidth="1"/>
    <col min="9194" max="9196" width="9.7109375" style="15" bestFit="1" customWidth="1"/>
    <col min="9197" max="9197" width="9.5703125" style="15" bestFit="1" customWidth="1"/>
    <col min="9198" max="9198" width="10.140625" style="15" bestFit="1" customWidth="1"/>
    <col min="9199" max="9443" width="1.5703125" style="15"/>
    <col min="9444" max="9444" width="4.7109375" style="15" customWidth="1"/>
    <col min="9445" max="9445" width="2.7109375" style="15" customWidth="1"/>
    <col min="9446" max="9446" width="15" style="15" customWidth="1"/>
    <col min="9447" max="9447" width="9" style="15" bestFit="1" customWidth="1"/>
    <col min="9448" max="9448" width="8.42578125" style="15" bestFit="1" customWidth="1"/>
    <col min="9449" max="9449" width="10.28515625" style="15" bestFit="1" customWidth="1"/>
    <col min="9450" max="9452" width="9.7109375" style="15" bestFit="1" customWidth="1"/>
    <col min="9453" max="9453" width="9.5703125" style="15" bestFit="1" customWidth="1"/>
    <col min="9454" max="9454" width="10.140625" style="15" bestFit="1" customWidth="1"/>
    <col min="9455" max="9699" width="1.5703125" style="15"/>
    <col min="9700" max="9700" width="4.7109375" style="15" customWidth="1"/>
    <col min="9701" max="9701" width="2.7109375" style="15" customWidth="1"/>
    <col min="9702" max="9702" width="15" style="15" customWidth="1"/>
    <col min="9703" max="9703" width="9" style="15" bestFit="1" customWidth="1"/>
    <col min="9704" max="9704" width="8.42578125" style="15" bestFit="1" customWidth="1"/>
    <col min="9705" max="9705" width="10.28515625" style="15" bestFit="1" customWidth="1"/>
    <col min="9706" max="9708" width="9.7109375" style="15" bestFit="1" customWidth="1"/>
    <col min="9709" max="9709" width="9.5703125" style="15" bestFit="1" customWidth="1"/>
    <col min="9710" max="9710" width="10.140625" style="15" bestFit="1" customWidth="1"/>
    <col min="9711" max="9955" width="1.5703125" style="15"/>
    <col min="9956" max="9956" width="4.7109375" style="15" customWidth="1"/>
    <col min="9957" max="9957" width="2.7109375" style="15" customWidth="1"/>
    <col min="9958" max="9958" width="15" style="15" customWidth="1"/>
    <col min="9959" max="9959" width="9" style="15" bestFit="1" customWidth="1"/>
    <col min="9960" max="9960" width="8.42578125" style="15" bestFit="1" customWidth="1"/>
    <col min="9961" max="9961" width="10.28515625" style="15" bestFit="1" customWidth="1"/>
    <col min="9962" max="9964" width="9.7109375" style="15" bestFit="1" customWidth="1"/>
    <col min="9965" max="9965" width="9.5703125" style="15" bestFit="1" customWidth="1"/>
    <col min="9966" max="9966" width="10.140625" style="15" bestFit="1" customWidth="1"/>
    <col min="9967" max="10211" width="1.5703125" style="15"/>
    <col min="10212" max="10212" width="4.7109375" style="15" customWidth="1"/>
    <col min="10213" max="10213" width="2.7109375" style="15" customWidth="1"/>
    <col min="10214" max="10214" width="15" style="15" customWidth="1"/>
    <col min="10215" max="10215" width="9" style="15" bestFit="1" customWidth="1"/>
    <col min="10216" max="10216" width="8.42578125" style="15" bestFit="1" customWidth="1"/>
    <col min="10217" max="10217" width="10.28515625" style="15" bestFit="1" customWidth="1"/>
    <col min="10218" max="10220" width="9.7109375" style="15" bestFit="1" customWidth="1"/>
    <col min="10221" max="10221" width="9.5703125" style="15" bestFit="1" customWidth="1"/>
    <col min="10222" max="10222" width="10.140625" style="15" bestFit="1" customWidth="1"/>
    <col min="10223" max="10467" width="1.5703125" style="15"/>
    <col min="10468" max="10468" width="4.7109375" style="15" customWidth="1"/>
    <col min="10469" max="10469" width="2.7109375" style="15" customWidth="1"/>
    <col min="10470" max="10470" width="15" style="15" customWidth="1"/>
    <col min="10471" max="10471" width="9" style="15" bestFit="1" customWidth="1"/>
    <col min="10472" max="10472" width="8.42578125" style="15" bestFit="1" customWidth="1"/>
    <col min="10473" max="10473" width="10.28515625" style="15" bestFit="1" customWidth="1"/>
    <col min="10474" max="10476" width="9.7109375" style="15" bestFit="1" customWidth="1"/>
    <col min="10477" max="10477" width="9.5703125" style="15" bestFit="1" customWidth="1"/>
    <col min="10478" max="10478" width="10.140625" style="15" bestFit="1" customWidth="1"/>
    <col min="10479" max="10723" width="1.5703125" style="15"/>
    <col min="10724" max="10724" width="4.7109375" style="15" customWidth="1"/>
    <col min="10725" max="10725" width="2.7109375" style="15" customWidth="1"/>
    <col min="10726" max="10726" width="15" style="15" customWidth="1"/>
    <col min="10727" max="10727" width="9" style="15" bestFit="1" customWidth="1"/>
    <col min="10728" max="10728" width="8.42578125" style="15" bestFit="1" customWidth="1"/>
    <col min="10729" max="10729" width="10.28515625" style="15" bestFit="1" customWidth="1"/>
    <col min="10730" max="10732" width="9.7109375" style="15" bestFit="1" customWidth="1"/>
    <col min="10733" max="10733" width="9.5703125" style="15" bestFit="1" customWidth="1"/>
    <col min="10734" max="10734" width="10.140625" style="15" bestFit="1" customWidth="1"/>
    <col min="10735" max="10979" width="1.5703125" style="15"/>
    <col min="10980" max="10980" width="4.7109375" style="15" customWidth="1"/>
    <col min="10981" max="10981" width="2.7109375" style="15" customWidth="1"/>
    <col min="10982" max="10982" width="15" style="15" customWidth="1"/>
    <col min="10983" max="10983" width="9" style="15" bestFit="1" customWidth="1"/>
    <col min="10984" max="10984" width="8.42578125" style="15" bestFit="1" customWidth="1"/>
    <col min="10985" max="10985" width="10.28515625" style="15" bestFit="1" customWidth="1"/>
    <col min="10986" max="10988" width="9.7109375" style="15" bestFit="1" customWidth="1"/>
    <col min="10989" max="10989" width="9.5703125" style="15" bestFit="1" customWidth="1"/>
    <col min="10990" max="10990" width="10.140625" style="15" bestFit="1" customWidth="1"/>
    <col min="10991" max="11235" width="1.5703125" style="15"/>
    <col min="11236" max="11236" width="4.7109375" style="15" customWidth="1"/>
    <col min="11237" max="11237" width="2.7109375" style="15" customWidth="1"/>
    <col min="11238" max="11238" width="15" style="15" customWidth="1"/>
    <col min="11239" max="11239" width="9" style="15" bestFit="1" customWidth="1"/>
    <col min="11240" max="11240" width="8.42578125" style="15" bestFit="1" customWidth="1"/>
    <col min="11241" max="11241" width="10.28515625" style="15" bestFit="1" customWidth="1"/>
    <col min="11242" max="11244" width="9.7109375" style="15" bestFit="1" customWidth="1"/>
    <col min="11245" max="11245" width="9.5703125" style="15" bestFit="1" customWidth="1"/>
    <col min="11246" max="11246" width="10.140625" style="15" bestFit="1" customWidth="1"/>
    <col min="11247" max="11491" width="1.5703125" style="15"/>
    <col min="11492" max="11492" width="4.7109375" style="15" customWidth="1"/>
    <col min="11493" max="11493" width="2.7109375" style="15" customWidth="1"/>
    <col min="11494" max="11494" width="15" style="15" customWidth="1"/>
    <col min="11495" max="11495" width="9" style="15" bestFit="1" customWidth="1"/>
    <col min="11496" max="11496" width="8.42578125" style="15" bestFit="1" customWidth="1"/>
    <col min="11497" max="11497" width="10.28515625" style="15" bestFit="1" customWidth="1"/>
    <col min="11498" max="11500" width="9.7109375" style="15" bestFit="1" customWidth="1"/>
    <col min="11501" max="11501" width="9.5703125" style="15" bestFit="1" customWidth="1"/>
    <col min="11502" max="11502" width="10.140625" style="15" bestFit="1" customWidth="1"/>
    <col min="11503" max="11747" width="1.5703125" style="15"/>
    <col min="11748" max="11748" width="4.7109375" style="15" customWidth="1"/>
    <col min="11749" max="11749" width="2.7109375" style="15" customWidth="1"/>
    <col min="11750" max="11750" width="15" style="15" customWidth="1"/>
    <col min="11751" max="11751" width="9" style="15" bestFit="1" customWidth="1"/>
    <col min="11752" max="11752" width="8.42578125" style="15" bestFit="1" customWidth="1"/>
    <col min="11753" max="11753" width="10.28515625" style="15" bestFit="1" customWidth="1"/>
    <col min="11754" max="11756" width="9.7109375" style="15" bestFit="1" customWidth="1"/>
    <col min="11757" max="11757" width="9.5703125" style="15" bestFit="1" customWidth="1"/>
    <col min="11758" max="11758" width="10.140625" style="15" bestFit="1" customWidth="1"/>
    <col min="11759" max="12003" width="1.5703125" style="15"/>
    <col min="12004" max="12004" width="4.7109375" style="15" customWidth="1"/>
    <col min="12005" max="12005" width="2.7109375" style="15" customWidth="1"/>
    <col min="12006" max="12006" width="15" style="15" customWidth="1"/>
    <col min="12007" max="12007" width="9" style="15" bestFit="1" customWidth="1"/>
    <col min="12008" max="12008" width="8.42578125" style="15" bestFit="1" customWidth="1"/>
    <col min="12009" max="12009" width="10.28515625" style="15" bestFit="1" customWidth="1"/>
    <col min="12010" max="12012" width="9.7109375" style="15" bestFit="1" customWidth="1"/>
    <col min="12013" max="12013" width="9.5703125" style="15" bestFit="1" customWidth="1"/>
    <col min="12014" max="12014" width="10.140625" style="15" bestFit="1" customWidth="1"/>
    <col min="12015" max="12259" width="1.5703125" style="15"/>
    <col min="12260" max="12260" width="4.7109375" style="15" customWidth="1"/>
    <col min="12261" max="12261" width="2.7109375" style="15" customWidth="1"/>
    <col min="12262" max="12262" width="15" style="15" customWidth="1"/>
    <col min="12263" max="12263" width="9" style="15" bestFit="1" customWidth="1"/>
    <col min="12264" max="12264" width="8.42578125" style="15" bestFit="1" customWidth="1"/>
    <col min="12265" max="12265" width="10.28515625" style="15" bestFit="1" customWidth="1"/>
    <col min="12266" max="12268" width="9.7109375" style="15" bestFit="1" customWidth="1"/>
    <col min="12269" max="12269" width="9.5703125" style="15" bestFit="1" customWidth="1"/>
    <col min="12270" max="12270" width="10.140625" style="15" bestFit="1" customWidth="1"/>
    <col min="12271" max="12515" width="1.5703125" style="15"/>
    <col min="12516" max="12516" width="4.7109375" style="15" customWidth="1"/>
    <col min="12517" max="12517" width="2.7109375" style="15" customWidth="1"/>
    <col min="12518" max="12518" width="15" style="15" customWidth="1"/>
    <col min="12519" max="12519" width="9" style="15" bestFit="1" customWidth="1"/>
    <col min="12520" max="12520" width="8.42578125" style="15" bestFit="1" customWidth="1"/>
    <col min="12521" max="12521" width="10.28515625" style="15" bestFit="1" customWidth="1"/>
    <col min="12522" max="12524" width="9.7109375" style="15" bestFit="1" customWidth="1"/>
    <col min="12525" max="12525" width="9.5703125" style="15" bestFit="1" customWidth="1"/>
    <col min="12526" max="12526" width="10.140625" style="15" bestFit="1" customWidth="1"/>
    <col min="12527" max="12771" width="1.5703125" style="15"/>
    <col min="12772" max="12772" width="4.7109375" style="15" customWidth="1"/>
    <col min="12773" max="12773" width="2.7109375" style="15" customWidth="1"/>
    <col min="12774" max="12774" width="15" style="15" customWidth="1"/>
    <col min="12775" max="12775" width="9" style="15" bestFit="1" customWidth="1"/>
    <col min="12776" max="12776" width="8.42578125" style="15" bestFit="1" customWidth="1"/>
    <col min="12777" max="12777" width="10.28515625" style="15" bestFit="1" customWidth="1"/>
    <col min="12778" max="12780" width="9.7109375" style="15" bestFit="1" customWidth="1"/>
    <col min="12781" max="12781" width="9.5703125" style="15" bestFit="1" customWidth="1"/>
    <col min="12782" max="12782" width="10.140625" style="15" bestFit="1" customWidth="1"/>
    <col min="12783" max="13027" width="1.5703125" style="15"/>
    <col min="13028" max="13028" width="4.7109375" style="15" customWidth="1"/>
    <col min="13029" max="13029" width="2.7109375" style="15" customWidth="1"/>
    <col min="13030" max="13030" width="15" style="15" customWidth="1"/>
    <col min="13031" max="13031" width="9" style="15" bestFit="1" customWidth="1"/>
    <col min="13032" max="13032" width="8.42578125" style="15" bestFit="1" customWidth="1"/>
    <col min="13033" max="13033" width="10.28515625" style="15" bestFit="1" customWidth="1"/>
    <col min="13034" max="13036" width="9.7109375" style="15" bestFit="1" customWidth="1"/>
    <col min="13037" max="13037" width="9.5703125" style="15" bestFit="1" customWidth="1"/>
    <col min="13038" max="13038" width="10.140625" style="15" bestFit="1" customWidth="1"/>
    <col min="13039" max="13283" width="1.5703125" style="15"/>
    <col min="13284" max="13284" width="4.7109375" style="15" customWidth="1"/>
    <col min="13285" max="13285" width="2.7109375" style="15" customWidth="1"/>
    <col min="13286" max="13286" width="15" style="15" customWidth="1"/>
    <col min="13287" max="13287" width="9" style="15" bestFit="1" customWidth="1"/>
    <col min="13288" max="13288" width="8.42578125" style="15" bestFit="1" customWidth="1"/>
    <col min="13289" max="13289" width="10.28515625" style="15" bestFit="1" customWidth="1"/>
    <col min="13290" max="13292" width="9.7109375" style="15" bestFit="1" customWidth="1"/>
    <col min="13293" max="13293" width="9.5703125" style="15" bestFit="1" customWidth="1"/>
    <col min="13294" max="13294" width="10.140625" style="15" bestFit="1" customWidth="1"/>
    <col min="13295" max="13539" width="1.5703125" style="15"/>
    <col min="13540" max="13540" width="4.7109375" style="15" customWidth="1"/>
    <col min="13541" max="13541" width="2.7109375" style="15" customWidth="1"/>
    <col min="13542" max="13542" width="15" style="15" customWidth="1"/>
    <col min="13543" max="13543" width="9" style="15" bestFit="1" customWidth="1"/>
    <col min="13544" max="13544" width="8.42578125" style="15" bestFit="1" customWidth="1"/>
    <col min="13545" max="13545" width="10.28515625" style="15" bestFit="1" customWidth="1"/>
    <col min="13546" max="13548" width="9.7109375" style="15" bestFit="1" customWidth="1"/>
    <col min="13549" max="13549" width="9.5703125" style="15" bestFit="1" customWidth="1"/>
    <col min="13550" max="13550" width="10.140625" style="15" bestFit="1" customWidth="1"/>
    <col min="13551" max="13795" width="1.5703125" style="15"/>
    <col min="13796" max="13796" width="4.7109375" style="15" customWidth="1"/>
    <col min="13797" max="13797" width="2.7109375" style="15" customWidth="1"/>
    <col min="13798" max="13798" width="15" style="15" customWidth="1"/>
    <col min="13799" max="13799" width="9" style="15" bestFit="1" customWidth="1"/>
    <col min="13800" max="13800" width="8.42578125" style="15" bestFit="1" customWidth="1"/>
    <col min="13801" max="13801" width="10.28515625" style="15" bestFit="1" customWidth="1"/>
    <col min="13802" max="13804" width="9.7109375" style="15" bestFit="1" customWidth="1"/>
    <col min="13805" max="13805" width="9.5703125" style="15" bestFit="1" customWidth="1"/>
    <col min="13806" max="13806" width="10.140625" style="15" bestFit="1" customWidth="1"/>
    <col min="13807" max="14051" width="1.5703125" style="15"/>
    <col min="14052" max="14052" width="4.7109375" style="15" customWidth="1"/>
    <col min="14053" max="14053" width="2.7109375" style="15" customWidth="1"/>
    <col min="14054" max="14054" width="15" style="15" customWidth="1"/>
    <col min="14055" max="14055" width="9" style="15" bestFit="1" customWidth="1"/>
    <col min="14056" max="14056" width="8.42578125" style="15" bestFit="1" customWidth="1"/>
    <col min="14057" max="14057" width="10.28515625" style="15" bestFit="1" customWidth="1"/>
    <col min="14058" max="14060" width="9.7109375" style="15" bestFit="1" customWidth="1"/>
    <col min="14061" max="14061" width="9.5703125" style="15" bestFit="1" customWidth="1"/>
    <col min="14062" max="14062" width="10.140625" style="15" bestFit="1" customWidth="1"/>
    <col min="14063" max="14307" width="1.5703125" style="15"/>
    <col min="14308" max="14308" width="4.7109375" style="15" customWidth="1"/>
    <col min="14309" max="14309" width="2.7109375" style="15" customWidth="1"/>
    <col min="14310" max="14310" width="15" style="15" customWidth="1"/>
    <col min="14311" max="14311" width="9" style="15" bestFit="1" customWidth="1"/>
    <col min="14312" max="14312" width="8.42578125" style="15" bestFit="1" customWidth="1"/>
    <col min="14313" max="14313" width="10.28515625" style="15" bestFit="1" customWidth="1"/>
    <col min="14314" max="14316" width="9.7109375" style="15" bestFit="1" customWidth="1"/>
    <col min="14317" max="14317" width="9.5703125" style="15" bestFit="1" customWidth="1"/>
    <col min="14318" max="14318" width="10.140625" style="15" bestFit="1" customWidth="1"/>
    <col min="14319" max="14563" width="1.5703125" style="15"/>
    <col min="14564" max="14564" width="4.7109375" style="15" customWidth="1"/>
    <col min="14565" max="14565" width="2.7109375" style="15" customWidth="1"/>
    <col min="14566" max="14566" width="15" style="15" customWidth="1"/>
    <col min="14567" max="14567" width="9" style="15" bestFit="1" customWidth="1"/>
    <col min="14568" max="14568" width="8.42578125" style="15" bestFit="1" customWidth="1"/>
    <col min="14569" max="14569" width="10.28515625" style="15" bestFit="1" customWidth="1"/>
    <col min="14570" max="14572" width="9.7109375" style="15" bestFit="1" customWidth="1"/>
    <col min="14573" max="14573" width="9.5703125" style="15" bestFit="1" customWidth="1"/>
    <col min="14574" max="14574" width="10.140625" style="15" bestFit="1" customWidth="1"/>
    <col min="14575" max="14819" width="1.5703125" style="15"/>
    <col min="14820" max="14820" width="4.7109375" style="15" customWidth="1"/>
    <col min="14821" max="14821" width="2.7109375" style="15" customWidth="1"/>
    <col min="14822" max="14822" width="15" style="15" customWidth="1"/>
    <col min="14823" max="14823" width="9" style="15" bestFit="1" customWidth="1"/>
    <col min="14824" max="14824" width="8.42578125" style="15" bestFit="1" customWidth="1"/>
    <col min="14825" max="14825" width="10.28515625" style="15" bestFit="1" customWidth="1"/>
    <col min="14826" max="14828" width="9.7109375" style="15" bestFit="1" customWidth="1"/>
    <col min="14829" max="14829" width="9.5703125" style="15" bestFit="1" customWidth="1"/>
    <col min="14830" max="14830" width="10.140625" style="15" bestFit="1" customWidth="1"/>
    <col min="14831" max="15075" width="1.5703125" style="15"/>
    <col min="15076" max="15076" width="4.7109375" style="15" customWidth="1"/>
    <col min="15077" max="15077" width="2.7109375" style="15" customWidth="1"/>
    <col min="15078" max="15078" width="15" style="15" customWidth="1"/>
    <col min="15079" max="15079" width="9" style="15" bestFit="1" customWidth="1"/>
    <col min="15080" max="15080" width="8.42578125" style="15" bestFit="1" customWidth="1"/>
    <col min="15081" max="15081" width="10.28515625" style="15" bestFit="1" customWidth="1"/>
    <col min="15082" max="15084" width="9.7109375" style="15" bestFit="1" customWidth="1"/>
    <col min="15085" max="15085" width="9.5703125" style="15" bestFit="1" customWidth="1"/>
    <col min="15086" max="15086" width="10.140625" style="15" bestFit="1" customWidth="1"/>
    <col min="15087" max="15331" width="1.5703125" style="15"/>
    <col min="15332" max="15332" width="4.7109375" style="15" customWidth="1"/>
    <col min="15333" max="15333" width="2.7109375" style="15" customWidth="1"/>
    <col min="15334" max="15334" width="15" style="15" customWidth="1"/>
    <col min="15335" max="15335" width="9" style="15" bestFit="1" customWidth="1"/>
    <col min="15336" max="15336" width="8.42578125" style="15" bestFit="1" customWidth="1"/>
    <col min="15337" max="15337" width="10.28515625" style="15" bestFit="1" customWidth="1"/>
    <col min="15338" max="15340" width="9.7109375" style="15" bestFit="1" customWidth="1"/>
    <col min="15341" max="15341" width="9.5703125" style="15" bestFit="1" customWidth="1"/>
    <col min="15342" max="15342" width="10.140625" style="15" bestFit="1" customWidth="1"/>
    <col min="15343" max="15587" width="1.5703125" style="15"/>
    <col min="15588" max="15588" width="4.7109375" style="15" customWidth="1"/>
    <col min="15589" max="15589" width="2.7109375" style="15" customWidth="1"/>
    <col min="15590" max="15590" width="15" style="15" customWidth="1"/>
    <col min="15591" max="15591" width="9" style="15" bestFit="1" customWidth="1"/>
    <col min="15592" max="15592" width="8.42578125" style="15" bestFit="1" customWidth="1"/>
    <col min="15593" max="15593" width="10.28515625" style="15" bestFit="1" customWidth="1"/>
    <col min="15594" max="15596" width="9.7109375" style="15" bestFit="1" customWidth="1"/>
    <col min="15597" max="15597" width="9.5703125" style="15" bestFit="1" customWidth="1"/>
    <col min="15598" max="15598" width="10.140625" style="15" bestFit="1" customWidth="1"/>
    <col min="15599" max="15843" width="1.5703125" style="15"/>
    <col min="15844" max="15844" width="4.7109375" style="15" customWidth="1"/>
    <col min="15845" max="15845" width="2.7109375" style="15" customWidth="1"/>
    <col min="15846" max="15846" width="15" style="15" customWidth="1"/>
    <col min="15847" max="15847" width="9" style="15" bestFit="1" customWidth="1"/>
    <col min="15848" max="15848" width="8.42578125" style="15" bestFit="1" customWidth="1"/>
    <col min="15849" max="15849" width="10.28515625" style="15" bestFit="1" customWidth="1"/>
    <col min="15850" max="15852" width="9.7109375" style="15" bestFit="1" customWidth="1"/>
    <col min="15853" max="15853" width="9.5703125" style="15" bestFit="1" customWidth="1"/>
    <col min="15854" max="15854" width="10.140625" style="15" bestFit="1" customWidth="1"/>
    <col min="15855" max="16099" width="1.5703125" style="15"/>
    <col min="16100" max="16100" width="4.7109375" style="15" customWidth="1"/>
    <col min="16101" max="16101" width="2.7109375" style="15" customWidth="1"/>
    <col min="16102" max="16102" width="15" style="15" customWidth="1"/>
    <col min="16103" max="16103" width="9" style="15" bestFit="1" customWidth="1"/>
    <col min="16104" max="16104" width="8.42578125" style="15" bestFit="1" customWidth="1"/>
    <col min="16105" max="16105" width="10.28515625" style="15" bestFit="1" customWidth="1"/>
    <col min="16106" max="16108" width="9.7109375" style="15" bestFit="1" customWidth="1"/>
    <col min="16109" max="16109" width="9.5703125" style="15" bestFit="1" customWidth="1"/>
    <col min="16110" max="16110" width="10.140625" style="15" bestFit="1" customWidth="1"/>
    <col min="16111" max="16384" width="1.5703125" style="15"/>
  </cols>
  <sheetData>
    <row r="1" spans="1:4" ht="21.75" customHeight="1" x14ac:dyDescent="0.3">
      <c r="A1" s="168" t="s">
        <v>44</v>
      </c>
      <c r="B1" s="168"/>
      <c r="C1" s="171" t="s">
        <v>134</v>
      </c>
      <c r="D1" s="171"/>
    </row>
    <row r="2" spans="1:4" s="32" customFormat="1" ht="21.75" customHeight="1" x14ac:dyDescent="0.3">
      <c r="A2" s="168" t="s">
        <v>0</v>
      </c>
      <c r="B2" s="168"/>
      <c r="C2" s="72" t="s">
        <v>134</v>
      </c>
      <c r="D2" s="73"/>
    </row>
    <row r="3" spans="1:4" s="32" customFormat="1" ht="21.75" customHeight="1" x14ac:dyDescent="0.3">
      <c r="A3" s="168" t="s">
        <v>3</v>
      </c>
      <c r="B3" s="168"/>
      <c r="C3" s="74" t="s">
        <v>134</v>
      </c>
      <c r="D3" s="73"/>
    </row>
    <row r="4" spans="1:4" ht="18.75" x14ac:dyDescent="0.3">
      <c r="A4" s="176" t="s">
        <v>81</v>
      </c>
      <c r="B4" s="176"/>
      <c r="C4" s="75">
        <v>100</v>
      </c>
      <c r="D4" s="73"/>
    </row>
    <row r="5" spans="1:4" s="32" customFormat="1" ht="18.75" x14ac:dyDescent="0.3">
      <c r="A5" s="174" t="s">
        <v>93</v>
      </c>
      <c r="B5" s="175"/>
      <c r="C5" s="86">
        <v>8435</v>
      </c>
      <c r="D5" s="73"/>
    </row>
    <row r="6" spans="1:4" s="17" customFormat="1" ht="19.149999999999999" customHeight="1" x14ac:dyDescent="0.25">
      <c r="A6" s="172" t="s">
        <v>80</v>
      </c>
      <c r="B6" s="173"/>
      <c r="C6" s="173"/>
      <c r="D6" s="173"/>
    </row>
    <row r="7" spans="1:4" s="18" customFormat="1" ht="19.149999999999999" customHeight="1" x14ac:dyDescent="0.3">
      <c r="A7" s="169" t="s">
        <v>31</v>
      </c>
      <c r="B7" s="170"/>
      <c r="C7" s="76">
        <v>2019</v>
      </c>
      <c r="D7" s="76">
        <v>2020</v>
      </c>
    </row>
    <row r="8" spans="1:4" ht="21" customHeight="1" x14ac:dyDescent="0.3">
      <c r="A8" s="166" t="s">
        <v>78</v>
      </c>
      <c r="B8" s="166"/>
      <c r="C8" s="155">
        <v>8900</v>
      </c>
      <c r="D8" s="155">
        <v>8950</v>
      </c>
    </row>
    <row r="9" spans="1:4" ht="21.75" customHeight="1" x14ac:dyDescent="0.3">
      <c r="A9" s="167" t="s">
        <v>79</v>
      </c>
      <c r="B9" s="167"/>
      <c r="C9" s="153">
        <v>19.5</v>
      </c>
      <c r="D9" s="153">
        <v>18</v>
      </c>
    </row>
    <row r="10" spans="1:4" ht="18.75" x14ac:dyDescent="0.3">
      <c r="A10" s="166" t="s">
        <v>100</v>
      </c>
      <c r="B10" s="166"/>
      <c r="C10" s="154">
        <v>8500</v>
      </c>
      <c r="D10" s="154">
        <v>8500</v>
      </c>
    </row>
    <row r="11" spans="1:4" ht="18.75" x14ac:dyDescent="0.3">
      <c r="A11" s="167" t="s">
        <v>144</v>
      </c>
      <c r="B11" s="167"/>
      <c r="C11" s="153">
        <v>18.5</v>
      </c>
      <c r="D11" s="153">
        <v>17</v>
      </c>
    </row>
    <row r="13" spans="1:4" ht="22.5" customHeight="1" x14ac:dyDescent="0.25">
      <c r="A13" s="152"/>
      <c r="B13" s="165" t="s">
        <v>119</v>
      </c>
      <c r="C13" s="165"/>
      <c r="D13" s="165"/>
    </row>
    <row r="14" spans="1:4" ht="23.25" customHeight="1" x14ac:dyDescent="0.25">
      <c r="B14" s="165"/>
      <c r="C14" s="165"/>
      <c r="D14" s="165"/>
    </row>
  </sheetData>
  <mergeCells count="13">
    <mergeCell ref="B13:D14"/>
    <mergeCell ref="A10:B10"/>
    <mergeCell ref="A11:B11"/>
    <mergeCell ref="A1:B1"/>
    <mergeCell ref="A7:B7"/>
    <mergeCell ref="A8:B8"/>
    <mergeCell ref="A9:B9"/>
    <mergeCell ref="C1:D1"/>
    <mergeCell ref="A6:D6"/>
    <mergeCell ref="A2:B2"/>
    <mergeCell ref="A3:B3"/>
    <mergeCell ref="A5:B5"/>
    <mergeCell ref="A4:B4"/>
  </mergeCells>
  <printOptions horizontalCentered="1" verticalCentered="1"/>
  <pageMargins left="0.7" right="0.7" top="3.3333333333333335" bottom="0.75" header="0.3" footer="0.3"/>
  <pageSetup scale="160" orientation="portrait" r:id="rId1"/>
  <headerFooter>
    <oddHeader xml:space="preserve">&amp;L&amp;"Times New Roman,Regular"&amp;10&amp;K00B050SacValleyLaw LLP
437 Century Park Drive, Suite C
Yuba City, CA  95991
(530) 751-9730
&amp;C&amp;14
 2018-2023 FARM BILL
ACR/PLC Programs
GROWER INFORMATION &amp;11
</oddHeader>
    <oddFooter>&amp;L&amp;9&amp;Z&amp;F&amp;A
&amp;R&amp;9&amp;D&amp;T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Layout" topLeftCell="A13" zoomScaleNormal="100" zoomScaleSheetLayoutView="100" workbookViewId="0">
      <selection activeCell="C20" sqref="C20:E20"/>
    </sheetView>
  </sheetViews>
  <sheetFormatPr defaultRowHeight="15" x14ac:dyDescent="0.25"/>
  <cols>
    <col min="1" max="1" width="4.42578125" style="334" customWidth="1"/>
    <col min="2" max="2" width="4.5703125" style="334" customWidth="1"/>
    <col min="3" max="3" width="6.140625" style="334" customWidth="1"/>
    <col min="4" max="4" width="23.5703125" style="334" customWidth="1"/>
    <col min="5" max="5" width="13.5703125" style="334" customWidth="1"/>
    <col min="6" max="6" width="9.7109375" style="334" customWidth="1"/>
    <col min="7" max="7" width="8" style="334" customWidth="1"/>
    <col min="8" max="8" width="9.42578125" style="334" customWidth="1"/>
    <col min="9" max="9" width="12.140625" style="334" customWidth="1"/>
    <col min="10" max="12" width="11" style="334" bestFit="1" customWidth="1"/>
    <col min="13" max="16384" width="9.140625" style="334"/>
  </cols>
  <sheetData>
    <row r="1" spans="1:12" ht="36" customHeight="1" x14ac:dyDescent="0.25">
      <c r="A1" s="184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ht="24" customHeight="1" x14ac:dyDescent="0.25">
      <c r="A2" s="335" t="s">
        <v>11</v>
      </c>
      <c r="B2" s="336"/>
      <c r="C2" s="336"/>
      <c r="D2" s="336"/>
      <c r="E2" s="336"/>
      <c r="F2" s="336"/>
      <c r="G2" s="336"/>
      <c r="H2" s="336"/>
      <c r="I2" s="337">
        <v>2019</v>
      </c>
      <c r="J2" s="338"/>
      <c r="K2" s="327">
        <v>2020</v>
      </c>
      <c r="L2" s="339"/>
    </row>
    <row r="3" spans="1:12" ht="24" customHeight="1" x14ac:dyDescent="0.25">
      <c r="A3" s="374" t="s">
        <v>139</v>
      </c>
      <c r="B3" s="375"/>
      <c r="C3" s="375"/>
      <c r="D3" s="375"/>
      <c r="E3" s="375"/>
      <c r="F3" s="375"/>
      <c r="G3" s="375"/>
      <c r="H3" s="376"/>
      <c r="I3" s="89" t="s">
        <v>136</v>
      </c>
      <c r="J3" s="89" t="s">
        <v>137</v>
      </c>
      <c r="K3" s="89" t="s">
        <v>136</v>
      </c>
      <c r="L3" s="115" t="s">
        <v>137</v>
      </c>
    </row>
    <row r="4" spans="1:12" ht="24" customHeight="1" thickBot="1" x14ac:dyDescent="0.3">
      <c r="A4" s="377"/>
      <c r="B4" s="378"/>
      <c r="C4" s="378"/>
      <c r="D4" s="378"/>
      <c r="E4" s="378"/>
      <c r="F4" s="378"/>
      <c r="G4" s="378"/>
      <c r="H4" s="379"/>
      <c r="I4" s="303">
        <f>'Grower Information'!C9</f>
        <v>19.5</v>
      </c>
      <c r="J4" s="304">
        <f>'Grower Information'!C11</f>
        <v>18.5</v>
      </c>
      <c r="K4" s="303">
        <f>'Grower Information'!D9</f>
        <v>18</v>
      </c>
      <c r="L4" s="305">
        <f>'Grower Information'!D11</f>
        <v>17</v>
      </c>
    </row>
    <row r="5" spans="1:12" ht="20.25" customHeight="1" thickTop="1" x14ac:dyDescent="0.25">
      <c r="A5" s="367">
        <v>1</v>
      </c>
      <c r="B5" s="306" t="s">
        <v>140</v>
      </c>
      <c r="C5" s="306"/>
      <c r="D5" s="306"/>
      <c r="E5" s="306"/>
      <c r="F5" s="306"/>
      <c r="G5" s="306"/>
      <c r="H5" s="307">
        <v>14</v>
      </c>
      <c r="I5" s="157"/>
      <c r="J5" s="308"/>
      <c r="K5" s="309"/>
      <c r="L5" s="144"/>
    </row>
    <row r="6" spans="1:12" ht="20.25" customHeight="1" x14ac:dyDescent="0.25">
      <c r="A6" s="368">
        <v>2</v>
      </c>
      <c r="B6" s="182" t="s">
        <v>122</v>
      </c>
      <c r="C6" s="182"/>
      <c r="D6" s="182"/>
      <c r="E6" s="182"/>
      <c r="F6" s="182"/>
      <c r="G6" s="182"/>
      <c r="H6" s="159"/>
      <c r="I6" s="158"/>
      <c r="J6" s="310"/>
      <c r="K6" s="310"/>
      <c r="L6" s="145"/>
    </row>
    <row r="7" spans="1:12" ht="20.25" customHeight="1" x14ac:dyDescent="0.25">
      <c r="A7" s="368"/>
      <c r="B7" s="159" t="s">
        <v>123</v>
      </c>
      <c r="C7" s="302" t="s">
        <v>141</v>
      </c>
      <c r="D7" s="302"/>
      <c r="E7" s="302"/>
      <c r="F7" s="302"/>
      <c r="G7" s="164">
        <f>H5*1.15</f>
        <v>16.099999999999998</v>
      </c>
      <c r="H7" s="300"/>
      <c r="I7" s="158"/>
      <c r="J7" s="310"/>
      <c r="K7" s="310"/>
      <c r="L7" s="145"/>
    </row>
    <row r="8" spans="1:12" ht="20.25" customHeight="1" x14ac:dyDescent="0.25">
      <c r="A8" s="368"/>
      <c r="B8" s="159"/>
      <c r="C8" s="299" t="s">
        <v>84</v>
      </c>
      <c r="D8" s="299"/>
      <c r="E8" s="299"/>
      <c r="F8" s="299"/>
      <c r="G8" s="299"/>
      <c r="H8" s="300"/>
      <c r="I8" s="158"/>
      <c r="J8" s="310"/>
      <c r="K8" s="310"/>
      <c r="L8" s="145"/>
    </row>
    <row r="9" spans="1:12" ht="20.25" customHeight="1" x14ac:dyDescent="0.25">
      <c r="A9" s="368"/>
      <c r="B9" s="159" t="s">
        <v>124</v>
      </c>
      <c r="C9" s="181" t="s">
        <v>142</v>
      </c>
      <c r="D9" s="181"/>
      <c r="E9" s="181"/>
      <c r="F9" s="181"/>
      <c r="G9" s="95">
        <f>F10</f>
        <v>14</v>
      </c>
      <c r="H9" s="300"/>
      <c r="I9" s="158"/>
      <c r="J9" s="310"/>
      <c r="K9" s="310"/>
      <c r="L9" s="145"/>
    </row>
    <row r="10" spans="1:12" ht="20.25" customHeight="1" x14ac:dyDescent="0.25">
      <c r="A10" s="368"/>
      <c r="B10" s="311"/>
      <c r="C10" s="312" t="s">
        <v>126</v>
      </c>
      <c r="D10" s="313" t="s">
        <v>121</v>
      </c>
      <c r="E10" s="313"/>
      <c r="F10" s="164">
        <v>14</v>
      </c>
      <c r="G10" s="311"/>
      <c r="H10" s="300"/>
      <c r="I10" s="158"/>
      <c r="J10" s="310"/>
      <c r="K10" s="310"/>
      <c r="L10" s="145"/>
    </row>
    <row r="11" spans="1:12" ht="20.25" customHeight="1" x14ac:dyDescent="0.25">
      <c r="A11" s="368"/>
      <c r="B11" s="159"/>
      <c r="C11" s="181" t="s">
        <v>84</v>
      </c>
      <c r="D11" s="181"/>
      <c r="E11" s="181"/>
      <c r="F11" s="181"/>
      <c r="G11" s="181"/>
      <c r="H11" s="300"/>
      <c r="I11" s="158"/>
      <c r="J11" s="310"/>
      <c r="K11" s="310"/>
      <c r="L11" s="145"/>
    </row>
    <row r="12" spans="1:12" ht="29.25" customHeight="1" x14ac:dyDescent="0.25">
      <c r="A12" s="368"/>
      <c r="B12" s="159"/>
      <c r="C12" s="159" t="s">
        <v>127</v>
      </c>
      <c r="D12" s="182" t="s">
        <v>152</v>
      </c>
      <c r="E12" s="182"/>
      <c r="F12" s="95">
        <f>'M-S Rice Prices'!Q23</f>
        <v>12.299999999999999</v>
      </c>
      <c r="G12" s="301"/>
      <c r="H12" s="300"/>
      <c r="I12" s="158"/>
      <c r="J12" s="310"/>
      <c r="K12" s="310"/>
      <c r="L12" s="145"/>
    </row>
    <row r="13" spans="1:12" ht="18.75" customHeight="1" x14ac:dyDescent="0.25">
      <c r="A13" s="354"/>
      <c r="B13" s="159"/>
      <c r="C13" s="159"/>
      <c r="D13" s="381" t="s">
        <v>125</v>
      </c>
      <c r="E13" s="381"/>
      <c r="F13" s="381"/>
      <c r="G13" s="381"/>
      <c r="H13" s="300">
        <f>G9</f>
        <v>14</v>
      </c>
      <c r="I13" s="146"/>
      <c r="J13" s="315"/>
      <c r="K13" s="315"/>
      <c r="L13" s="314"/>
    </row>
    <row r="14" spans="1:12" ht="33.75" customHeight="1" x14ac:dyDescent="0.25">
      <c r="A14" s="354">
        <v>3</v>
      </c>
      <c r="B14" s="302" t="s">
        <v>143</v>
      </c>
      <c r="C14" s="302"/>
      <c r="D14" s="302"/>
      <c r="E14" s="302"/>
      <c r="F14" s="302"/>
      <c r="G14" s="156">
        <f>F15/F17</f>
        <v>1.2359050445103854</v>
      </c>
      <c r="H14" s="159"/>
      <c r="I14" s="315"/>
      <c r="J14" s="316"/>
      <c r="K14" s="316"/>
      <c r="L14" s="317"/>
    </row>
    <row r="15" spans="1:12" ht="36.75" customHeight="1" x14ac:dyDescent="0.25">
      <c r="A15" s="354"/>
      <c r="B15" s="159" t="s">
        <v>128</v>
      </c>
      <c r="C15" s="183" t="s">
        <v>130</v>
      </c>
      <c r="D15" s="183"/>
      <c r="E15" s="183"/>
      <c r="F15" s="340">
        <f>'M-S Rice Prices'!N18</f>
        <v>16.659999999999997</v>
      </c>
      <c r="G15" s="159"/>
      <c r="H15" s="159"/>
      <c r="I15" s="315"/>
      <c r="J15" s="315"/>
      <c r="K15" s="315"/>
      <c r="L15" s="317"/>
    </row>
    <row r="16" spans="1:12" ht="19.5" customHeight="1" x14ac:dyDescent="0.25">
      <c r="A16" s="369"/>
      <c r="B16" s="159"/>
      <c r="C16" s="181" t="s">
        <v>131</v>
      </c>
      <c r="D16" s="181"/>
      <c r="E16" s="181"/>
      <c r="F16" s="181"/>
      <c r="G16" s="159"/>
      <c r="H16" s="318"/>
      <c r="I16" s="315"/>
      <c r="J16" s="316"/>
      <c r="K16" s="316"/>
      <c r="L16" s="317"/>
    </row>
    <row r="17" spans="1:12" ht="31.5" customHeight="1" x14ac:dyDescent="0.25">
      <c r="A17" s="354"/>
      <c r="B17" s="159" t="s">
        <v>129</v>
      </c>
      <c r="C17" s="183" t="s">
        <v>116</v>
      </c>
      <c r="D17" s="183"/>
      <c r="E17" s="183"/>
      <c r="F17" s="340">
        <f>'M-S Rice Prices'!N23</f>
        <v>13.48</v>
      </c>
      <c r="G17" s="159"/>
      <c r="H17" s="164"/>
      <c r="I17" s="315"/>
      <c r="J17" s="316"/>
      <c r="K17" s="316"/>
      <c r="L17" s="317"/>
    </row>
    <row r="18" spans="1:12" ht="31.5" customHeight="1" x14ac:dyDescent="0.25">
      <c r="A18" s="354"/>
      <c r="B18" s="159"/>
      <c r="C18" s="319"/>
      <c r="D18" s="299" t="s">
        <v>132</v>
      </c>
      <c r="E18" s="299"/>
      <c r="F18" s="299"/>
      <c r="G18" s="299"/>
      <c r="H18" s="300">
        <f>H13*G14</f>
        <v>17.302670623145396</v>
      </c>
      <c r="I18" s="315"/>
      <c r="J18" s="316"/>
      <c r="K18" s="316"/>
      <c r="L18" s="317"/>
    </row>
    <row r="19" spans="1:12" ht="30" customHeight="1" x14ac:dyDescent="0.25">
      <c r="A19" s="370">
        <v>4</v>
      </c>
      <c r="B19" s="357" t="s">
        <v>145</v>
      </c>
      <c r="C19" s="357"/>
      <c r="D19" s="357"/>
      <c r="E19" s="357"/>
      <c r="F19" s="357"/>
      <c r="G19" s="357"/>
      <c r="H19" s="159"/>
      <c r="I19" s="315"/>
      <c r="J19" s="316"/>
      <c r="K19" s="316"/>
      <c r="L19" s="317"/>
    </row>
    <row r="20" spans="1:12" ht="19.5" customHeight="1" x14ac:dyDescent="0.25">
      <c r="A20" s="354"/>
      <c r="B20" s="159" t="s">
        <v>89</v>
      </c>
      <c r="C20" s="181" t="s">
        <v>88</v>
      </c>
      <c r="D20" s="181"/>
      <c r="E20" s="181"/>
      <c r="F20" s="159"/>
      <c r="G20" s="95">
        <f>H18*1.15</f>
        <v>19.898071216617204</v>
      </c>
      <c r="H20" s="159"/>
      <c r="I20" s="315"/>
      <c r="J20" s="315"/>
      <c r="K20" s="315"/>
      <c r="L20" s="317"/>
    </row>
    <row r="21" spans="1:12" ht="18.75" customHeight="1" x14ac:dyDescent="0.25">
      <c r="A21" s="354"/>
      <c r="B21" s="159"/>
      <c r="C21" s="181" t="s">
        <v>84</v>
      </c>
      <c r="D21" s="181"/>
      <c r="E21" s="181"/>
      <c r="F21" s="159"/>
      <c r="G21" s="159"/>
      <c r="H21" s="159"/>
      <c r="I21" s="315"/>
      <c r="J21" s="316"/>
      <c r="K21" s="316"/>
      <c r="L21" s="317"/>
    </row>
    <row r="22" spans="1:12" ht="21.75" customHeight="1" x14ac:dyDescent="0.25">
      <c r="A22" s="354"/>
      <c r="B22" s="159" t="s">
        <v>90</v>
      </c>
      <c r="C22" s="181" t="s">
        <v>118</v>
      </c>
      <c r="D22" s="181"/>
      <c r="E22" s="181"/>
      <c r="F22" s="181"/>
      <c r="G22" s="164">
        <f>F23</f>
        <v>17.302670623145396</v>
      </c>
      <c r="H22" s="159"/>
      <c r="I22" s="315"/>
      <c r="J22" s="315"/>
      <c r="K22" s="315"/>
      <c r="L22" s="317"/>
    </row>
    <row r="23" spans="1:12" ht="33.75" customHeight="1" x14ac:dyDescent="0.25">
      <c r="A23" s="368"/>
      <c r="B23" s="301"/>
      <c r="C23" s="301" t="s">
        <v>91</v>
      </c>
      <c r="D23" s="302" t="s">
        <v>117</v>
      </c>
      <c r="E23" s="302"/>
      <c r="F23" s="322">
        <f>H18</f>
        <v>17.302670623145396</v>
      </c>
      <c r="G23" s="159"/>
      <c r="H23" s="301"/>
      <c r="I23" s="315"/>
      <c r="J23" s="158"/>
      <c r="K23" s="158"/>
      <c r="L23" s="317"/>
    </row>
    <row r="24" spans="1:12" ht="44.25" customHeight="1" x14ac:dyDescent="0.25">
      <c r="A24" s="371"/>
      <c r="B24" s="358"/>
      <c r="C24" s="383" t="s">
        <v>92</v>
      </c>
      <c r="D24" s="382" t="s">
        <v>146</v>
      </c>
      <c r="E24" s="382"/>
      <c r="F24" s="380">
        <f>F12</f>
        <v>12.299999999999999</v>
      </c>
      <c r="G24" s="325"/>
      <c r="H24" s="359"/>
      <c r="I24" s="323"/>
      <c r="J24" s="324"/>
      <c r="K24" s="324"/>
      <c r="L24" s="360"/>
    </row>
    <row r="25" spans="1:12" ht="28.5" customHeight="1" x14ac:dyDescent="0.25">
      <c r="A25" s="372"/>
      <c r="B25" s="301"/>
      <c r="C25" s="301"/>
      <c r="D25" s="299" t="s">
        <v>133</v>
      </c>
      <c r="E25" s="299"/>
      <c r="F25" s="299"/>
      <c r="G25" s="299"/>
      <c r="H25" s="300">
        <f>G22</f>
        <v>17.302670623145396</v>
      </c>
      <c r="I25" s="310">
        <f>G22</f>
        <v>17.302670623145396</v>
      </c>
      <c r="J25" s="320">
        <f>I25</f>
        <v>17.302670623145396</v>
      </c>
      <c r="K25" s="320">
        <f>I25</f>
        <v>17.302670623145396</v>
      </c>
      <c r="L25" s="321">
        <f>K25</f>
        <v>17.302670623145396</v>
      </c>
    </row>
    <row r="26" spans="1:12" x14ac:dyDescent="0.25">
      <c r="A26" s="341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3"/>
    </row>
    <row r="27" spans="1:12" ht="21" customHeight="1" x14ac:dyDescent="0.25">
      <c r="A27" s="344" t="s">
        <v>26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45"/>
    </row>
    <row r="28" spans="1:12" ht="21.75" customHeight="1" x14ac:dyDescent="0.25">
      <c r="A28" s="326" t="s">
        <v>29</v>
      </c>
      <c r="B28" s="327"/>
      <c r="C28" s="327"/>
      <c r="D28" s="327"/>
      <c r="E28" s="327"/>
      <c r="F28" s="327"/>
      <c r="G28" s="327"/>
      <c r="H28" s="327"/>
      <c r="I28" s="328">
        <f>IF(I4-I25&gt;0,0,I4-I25)</f>
        <v>0</v>
      </c>
      <c r="J28" s="328">
        <f>IF(J4-J25&gt;0,0,J4-J25)</f>
        <v>0</v>
      </c>
      <c r="K28" s="328">
        <f>IF(K4-K25&gt;0,0,K4-K25)</f>
        <v>0</v>
      </c>
      <c r="L28" s="329">
        <f>IF(L4-L25&gt;0,0,L4-L25)</f>
        <v>-0.30267062314539572</v>
      </c>
    </row>
    <row r="29" spans="1:12" x14ac:dyDescent="0.25">
      <c r="A29" s="341"/>
      <c r="B29" s="342"/>
      <c r="C29" s="342"/>
      <c r="D29" s="342"/>
      <c r="E29" s="342"/>
      <c r="F29" s="342"/>
      <c r="G29" s="342"/>
      <c r="H29" s="342"/>
      <c r="I29" s="346"/>
      <c r="J29" s="346"/>
      <c r="K29" s="346"/>
      <c r="L29" s="347"/>
    </row>
    <row r="30" spans="1:12" ht="24" customHeight="1" thickBot="1" x14ac:dyDescent="0.3">
      <c r="A30" s="326" t="s">
        <v>30</v>
      </c>
      <c r="B30" s="327"/>
      <c r="C30" s="327"/>
      <c r="D30" s="327"/>
      <c r="E30" s="327"/>
      <c r="F30" s="327"/>
      <c r="G30" s="327"/>
      <c r="H30" s="348"/>
      <c r="I30" s="349">
        <f>'Grower Information'!$C5</f>
        <v>8435</v>
      </c>
      <c r="J30" s="349">
        <f>'Grower Information'!$C5</f>
        <v>8435</v>
      </c>
      <c r="K30" s="349">
        <f>'Grower Information'!$C5</f>
        <v>8435</v>
      </c>
      <c r="L30" s="350">
        <f>'Grower Information'!$C5</f>
        <v>8435</v>
      </c>
    </row>
    <row r="31" spans="1:12" ht="15.75" thickTop="1" x14ac:dyDescent="0.25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3"/>
    </row>
    <row r="32" spans="1:12" ht="21" customHeight="1" x14ac:dyDescent="0.25">
      <c r="A32" s="351" t="s">
        <v>24</v>
      </c>
      <c r="B32" s="352"/>
      <c r="C32" s="352"/>
      <c r="D32" s="352"/>
      <c r="E32" s="352" t="s">
        <v>94</v>
      </c>
      <c r="F32" s="352">
        <f>'Grower Information'!C4</f>
        <v>100</v>
      </c>
      <c r="G32" s="352"/>
      <c r="H32" s="352"/>
      <c r="I32" s="352"/>
      <c r="J32" s="352"/>
      <c r="K32" s="352"/>
      <c r="L32" s="353"/>
    </row>
    <row r="33" spans="1:12" ht="21" customHeight="1" x14ac:dyDescent="0.25">
      <c r="A33" s="354"/>
      <c r="B33" s="159"/>
      <c r="C33" s="159"/>
      <c r="D33" s="159"/>
      <c r="E33" s="159" t="s">
        <v>95</v>
      </c>
      <c r="F33" s="355">
        <v>0.85</v>
      </c>
      <c r="G33" s="159"/>
      <c r="H33" s="159"/>
      <c r="I33" s="89">
        <f>$F32*$F33</f>
        <v>85</v>
      </c>
      <c r="J33" s="89">
        <f>$F32*$F33</f>
        <v>85</v>
      </c>
      <c r="K33" s="89">
        <f>$F32*$F33</f>
        <v>85</v>
      </c>
      <c r="L33" s="115">
        <f>$F32*$F33</f>
        <v>85</v>
      </c>
    </row>
    <row r="34" spans="1:12" x14ac:dyDescent="0.2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3"/>
    </row>
    <row r="35" spans="1:12" ht="35.25" customHeight="1" thickBot="1" x14ac:dyDescent="0.3">
      <c r="A35" s="330" t="s">
        <v>96</v>
      </c>
      <c r="B35" s="331"/>
      <c r="C35" s="331"/>
      <c r="D35" s="331"/>
      <c r="E35" s="331"/>
      <c r="F35" s="331"/>
      <c r="G35" s="331"/>
      <c r="H35" s="331"/>
      <c r="I35" s="332">
        <f>-I28*I30*I33/100</f>
        <v>0</v>
      </c>
      <c r="J35" s="332">
        <f>-J28*J30*J33/100</f>
        <v>0</v>
      </c>
      <c r="K35" s="332">
        <f>-K28*K30*K33/100</f>
        <v>0</v>
      </c>
      <c r="L35" s="333">
        <f>-L28*L30*L33/100</f>
        <v>2170.072700296701</v>
      </c>
    </row>
    <row r="36" spans="1:12" ht="21" customHeight="1" x14ac:dyDescent="0.25">
      <c r="A36" s="177" t="s">
        <v>120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 x14ac:dyDescent="0.25">
      <c r="A37" s="373" t="s">
        <v>138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</row>
  </sheetData>
  <mergeCells count="35">
    <mergeCell ref="D25:G25"/>
    <mergeCell ref="A3:H4"/>
    <mergeCell ref="C16:F16"/>
    <mergeCell ref="D23:E23"/>
    <mergeCell ref="D24:E24"/>
    <mergeCell ref="D18:G18"/>
    <mergeCell ref="B19:G19"/>
    <mergeCell ref="A1:L1"/>
    <mergeCell ref="A31:L31"/>
    <mergeCell ref="A29:L29"/>
    <mergeCell ref="A2:H2"/>
    <mergeCell ref="A28:H28"/>
    <mergeCell ref="A26:L26"/>
    <mergeCell ref="C21:E21"/>
    <mergeCell ref="C7:F7"/>
    <mergeCell ref="D10:E10"/>
    <mergeCell ref="B6:G6"/>
    <mergeCell ref="C9:F9"/>
    <mergeCell ref="D13:G13"/>
    <mergeCell ref="B14:F14"/>
    <mergeCell ref="A36:L36"/>
    <mergeCell ref="A35:H35"/>
    <mergeCell ref="I2:J2"/>
    <mergeCell ref="K2:L2"/>
    <mergeCell ref="C8:G8"/>
    <mergeCell ref="C11:G11"/>
    <mergeCell ref="D12:E12"/>
    <mergeCell ref="C15:E15"/>
    <mergeCell ref="A34:L34"/>
    <mergeCell ref="A30:H30"/>
    <mergeCell ref="B5:G5"/>
    <mergeCell ref="C17:E17"/>
    <mergeCell ref="C20:E20"/>
    <mergeCell ref="A27:L27"/>
    <mergeCell ref="C22:F22"/>
  </mergeCells>
  <printOptions horizontalCentered="1" verticalCentered="1"/>
  <pageMargins left="0.7" right="0.7" top="1.125" bottom="1.2" header="0.3" footer="0.3"/>
  <pageSetup scale="72" orientation="portrait" r:id="rId1"/>
  <headerFooter>
    <oddHeader>&amp;L&amp;"Times New Roman,Regular"&amp;9&amp;K00B050SacValleyLaw LLP
437 Century Park Drive, Suite C
Yuba City, CA  95991
(530) 751-9730
&amp;C&amp;14 2019-2023 FARM BILL
PRICE LOSS COVERAGE ("PLC")</oddHeader>
    <oddFooter>&amp;LRice Lawyers, Inc. &amp;Z&amp;F&amp;A
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10" zoomScaleNormal="100" workbookViewId="0">
      <selection activeCell="D6" sqref="D6"/>
    </sheetView>
  </sheetViews>
  <sheetFormatPr defaultRowHeight="15" x14ac:dyDescent="0.25"/>
  <cols>
    <col min="1" max="1" width="5.5703125" style="17" bestFit="1" customWidth="1"/>
    <col min="2" max="2" width="9.85546875" style="17" customWidth="1"/>
    <col min="3" max="3" width="9" style="17" customWidth="1"/>
    <col min="4" max="5" width="9.5703125" style="17" bestFit="1" customWidth="1"/>
    <col min="6" max="6" width="9" style="17" customWidth="1"/>
    <col min="7" max="7" width="9.28515625" style="17" customWidth="1"/>
    <col min="8" max="8" width="13.28515625" style="17" bestFit="1" customWidth="1"/>
    <col min="9" max="9" width="11.5703125" style="17" bestFit="1" customWidth="1"/>
    <col min="10" max="10" width="13.42578125" style="17" bestFit="1" customWidth="1"/>
    <col min="11" max="16384" width="9.140625" style="17"/>
  </cols>
  <sheetData>
    <row r="1" spans="1:10" ht="18.75" x14ac:dyDescent="0.25">
      <c r="A1" s="232" t="s">
        <v>82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9.899999999999999" customHeight="1" x14ac:dyDescent="0.25">
      <c r="A2" s="77" t="s">
        <v>2</v>
      </c>
      <c r="B2" s="88" t="s">
        <v>31</v>
      </c>
      <c r="C2" s="89">
        <v>2014</v>
      </c>
      <c r="D2" s="89">
        <v>2015</v>
      </c>
      <c r="E2" s="90">
        <v>2016</v>
      </c>
      <c r="F2" s="89">
        <v>2017</v>
      </c>
      <c r="G2" s="89">
        <v>2018</v>
      </c>
      <c r="H2" s="235">
        <v>2019</v>
      </c>
      <c r="I2" s="235"/>
      <c r="J2" s="236"/>
    </row>
    <row r="3" spans="1:10" ht="25.15" customHeight="1" x14ac:dyDescent="0.25">
      <c r="A3" s="96"/>
      <c r="B3" s="204"/>
      <c r="C3" s="205"/>
      <c r="D3" s="205"/>
      <c r="E3" s="205"/>
      <c r="F3" s="205"/>
      <c r="G3" s="206"/>
      <c r="H3" s="229" t="s">
        <v>39</v>
      </c>
      <c r="I3" s="90" t="s">
        <v>135</v>
      </c>
      <c r="J3" s="115" t="s">
        <v>101</v>
      </c>
    </row>
    <row r="4" spans="1:10" s="106" customFormat="1" ht="19.899999999999999" customHeight="1" thickBot="1" x14ac:dyDescent="0.3">
      <c r="A4" s="79">
        <v>1</v>
      </c>
      <c r="B4" s="126" t="s">
        <v>46</v>
      </c>
      <c r="C4" s="102">
        <f>'CA County Rice Yields'!K3</f>
        <v>8875</v>
      </c>
      <c r="D4" s="103">
        <f>'CA County Rice Yields'!L3</f>
        <v>9401</v>
      </c>
      <c r="E4" s="102">
        <f>'CA County Rice Yields'!M3</f>
        <v>9383</v>
      </c>
      <c r="F4" s="102">
        <f>'CA County Rice Yields'!N3</f>
        <v>8940</v>
      </c>
      <c r="G4" s="104">
        <f>'CA County Rice Yields'!O3</f>
        <v>8570</v>
      </c>
      <c r="H4" s="230"/>
      <c r="I4" s="105">
        <v>9000</v>
      </c>
      <c r="J4" s="118">
        <f>'Grower Information'!C10</f>
        <v>8500</v>
      </c>
    </row>
    <row r="5" spans="1:10" ht="19.899999999999999" customHeight="1" thickTop="1" thickBot="1" x14ac:dyDescent="0.3">
      <c r="A5" s="80">
        <f>A4+1</f>
        <v>2</v>
      </c>
      <c r="B5" s="89" t="s">
        <v>42</v>
      </c>
      <c r="C5" s="107">
        <f>'M-S Rice Prices'!K4</f>
        <v>20.9</v>
      </c>
      <c r="D5" s="108">
        <f>'M-S Rice Prices'!L4</f>
        <v>21.8</v>
      </c>
      <c r="E5" s="107">
        <f>'M-S Rice Prices'!M4</f>
        <v>18.399999999999999</v>
      </c>
      <c r="F5" s="109">
        <f>'M-S Rice Prices'!N4</f>
        <v>14.3</v>
      </c>
      <c r="G5" s="107">
        <f>'M-S Rice Prices'!O4</f>
        <v>18.7</v>
      </c>
      <c r="H5" s="231"/>
      <c r="I5" s="110">
        <f>'Grower Information'!C9</f>
        <v>19.5</v>
      </c>
      <c r="J5" s="147">
        <f>'Grower Information'!C11</f>
        <v>18.5</v>
      </c>
    </row>
    <row r="6" spans="1:10" ht="19.899999999999999" customHeight="1" thickTop="1" x14ac:dyDescent="0.25">
      <c r="A6" s="80">
        <f>A5+1</f>
        <v>3</v>
      </c>
      <c r="B6" s="111"/>
      <c r="C6" s="112"/>
      <c r="D6" s="112"/>
      <c r="E6" s="112"/>
      <c r="F6" s="112"/>
      <c r="G6" s="113" t="s">
        <v>76</v>
      </c>
      <c r="H6" s="98">
        <f>(C4+E4+F4)/3</f>
        <v>9066</v>
      </c>
      <c r="I6" s="361"/>
      <c r="J6" s="362"/>
    </row>
    <row r="7" spans="1:10" ht="19.899999999999999" customHeight="1" x14ac:dyDescent="0.25">
      <c r="A7" s="80">
        <f>A6+1</f>
        <v>4</v>
      </c>
      <c r="B7" s="111"/>
      <c r="C7" s="112"/>
      <c r="D7" s="112"/>
      <c r="E7" s="112"/>
      <c r="F7" s="112"/>
      <c r="G7" s="113" t="s">
        <v>77</v>
      </c>
      <c r="H7" s="99">
        <f>(C5+E5+G5)/3</f>
        <v>19.333333333333332</v>
      </c>
      <c r="I7" s="363"/>
      <c r="J7" s="364"/>
    </row>
    <row r="8" spans="1:10" ht="19.899999999999999" customHeight="1" x14ac:dyDescent="0.25">
      <c r="A8" s="80">
        <f>A7+1</f>
        <v>5</v>
      </c>
      <c r="B8" s="207" t="s">
        <v>25</v>
      </c>
      <c r="C8" s="208"/>
      <c r="D8" s="208"/>
      <c r="E8" s="208"/>
      <c r="F8" s="208"/>
      <c r="G8" s="209"/>
      <c r="H8" s="116">
        <f>H6*H7/100</f>
        <v>1752.76</v>
      </c>
      <c r="I8" s="363"/>
      <c r="J8" s="364"/>
    </row>
    <row r="9" spans="1:10" ht="19.899999999999999" customHeight="1" x14ac:dyDescent="0.25">
      <c r="A9" s="80">
        <f t="shared" ref="A9:A16" si="0">A8+1</f>
        <v>6</v>
      </c>
      <c r="B9" s="87"/>
      <c r="C9" s="87"/>
      <c r="D9" s="197" t="s">
        <v>32</v>
      </c>
      <c r="E9" s="210"/>
      <c r="F9" s="210"/>
      <c r="G9" s="195"/>
      <c r="H9" s="100">
        <v>0.86</v>
      </c>
      <c r="I9" s="363"/>
      <c r="J9" s="364"/>
    </row>
    <row r="10" spans="1:10" ht="19.899999999999999" customHeight="1" x14ac:dyDescent="0.25">
      <c r="A10" s="80">
        <f t="shared" si="0"/>
        <v>7</v>
      </c>
      <c r="B10" s="211" t="s">
        <v>33</v>
      </c>
      <c r="C10" s="212"/>
      <c r="D10" s="212"/>
      <c r="E10" s="212"/>
      <c r="F10" s="212"/>
      <c r="G10" s="213"/>
      <c r="H10" s="33">
        <f>H8*H9</f>
        <v>1507.3735999999999</v>
      </c>
      <c r="I10" s="365"/>
      <c r="J10" s="366"/>
    </row>
    <row r="11" spans="1:10" ht="21.75" customHeight="1" x14ac:dyDescent="0.25">
      <c r="A11" s="80">
        <f t="shared" si="0"/>
        <v>8</v>
      </c>
      <c r="B11" s="214"/>
      <c r="C11" s="215"/>
      <c r="D11" s="216"/>
      <c r="E11" s="195" t="s">
        <v>36</v>
      </c>
      <c r="F11" s="196"/>
      <c r="G11" s="196"/>
      <c r="H11" s="197"/>
      <c r="I11" s="33">
        <f>I4*I5/100</f>
        <v>1755</v>
      </c>
      <c r="J11" s="81">
        <f>J4*J5/100</f>
        <v>1572.5</v>
      </c>
    </row>
    <row r="12" spans="1:10" ht="21.75" customHeight="1" x14ac:dyDescent="0.25">
      <c r="A12" s="80">
        <f>A11+1</f>
        <v>9</v>
      </c>
      <c r="B12" s="217"/>
      <c r="C12" s="218"/>
      <c r="D12" s="219"/>
      <c r="E12" s="195" t="s">
        <v>37</v>
      </c>
      <c r="F12" s="196"/>
      <c r="G12" s="196"/>
      <c r="H12" s="197"/>
      <c r="I12" s="34">
        <f>IF(I11&gt;$H10,0,H10-I11)</f>
        <v>0</v>
      </c>
      <c r="J12" s="82">
        <f>IF(J11&gt;$H10,0,I10-J11)</f>
        <v>0</v>
      </c>
    </row>
    <row r="13" spans="1:10" ht="21.75" customHeight="1" x14ac:dyDescent="0.25">
      <c r="A13" s="80">
        <f t="shared" si="0"/>
        <v>10</v>
      </c>
      <c r="B13" s="217"/>
      <c r="C13" s="218"/>
      <c r="D13" s="219"/>
      <c r="E13" s="195" t="s">
        <v>38</v>
      </c>
      <c r="F13" s="196"/>
      <c r="G13" s="196"/>
      <c r="H13" s="197"/>
      <c r="I13" s="33">
        <f>$H8*0.1</f>
        <v>175.27600000000001</v>
      </c>
      <c r="J13" s="81">
        <f>$H8*0.1</f>
        <v>175.27600000000001</v>
      </c>
    </row>
    <row r="14" spans="1:10" ht="21.75" customHeight="1" x14ac:dyDescent="0.25">
      <c r="A14" s="80">
        <f t="shared" si="0"/>
        <v>11</v>
      </c>
      <c r="B14" s="217"/>
      <c r="C14" s="218"/>
      <c r="D14" s="219"/>
      <c r="E14" s="198" t="s">
        <v>41</v>
      </c>
      <c r="F14" s="199"/>
      <c r="G14" s="199"/>
      <c r="H14" s="200"/>
      <c r="I14" s="34">
        <f>IF(I12=0,0,IF(I13&lt;I12,I13,I12))</f>
        <v>0</v>
      </c>
      <c r="J14" s="82">
        <f>IF(J12=0,0,IF(J13&lt;J12,J13,J12))</f>
        <v>0</v>
      </c>
    </row>
    <row r="15" spans="1:10" ht="21.75" customHeight="1" thickBot="1" x14ac:dyDescent="0.3">
      <c r="A15" s="80">
        <f t="shared" si="0"/>
        <v>12</v>
      </c>
      <c r="B15" s="217"/>
      <c r="C15" s="218"/>
      <c r="D15" s="219"/>
      <c r="E15" s="223" t="s">
        <v>47</v>
      </c>
      <c r="F15" s="224"/>
      <c r="G15" s="224"/>
      <c r="H15" s="225"/>
      <c r="I15" s="101">
        <f>'Grower Information'!C4*0.85</f>
        <v>85</v>
      </c>
      <c r="J15" s="117">
        <f>'Grower Information'!C4*0.85</f>
        <v>85</v>
      </c>
    </row>
    <row r="16" spans="1:10" ht="21.75" customHeight="1" thickTop="1" thickBot="1" x14ac:dyDescent="0.3">
      <c r="A16" s="83">
        <f t="shared" si="0"/>
        <v>13</v>
      </c>
      <c r="B16" s="217"/>
      <c r="C16" s="218"/>
      <c r="D16" s="219"/>
      <c r="E16" s="201" t="s">
        <v>27</v>
      </c>
      <c r="F16" s="202"/>
      <c r="G16" s="202"/>
      <c r="H16" s="203"/>
      <c r="I16" s="122">
        <f>I14*I15</f>
        <v>0</v>
      </c>
      <c r="J16" s="123">
        <f>J14*J15</f>
        <v>0</v>
      </c>
    </row>
    <row r="17" spans="1:10" ht="12" customHeight="1" thickBot="1" x14ac:dyDescent="0.3">
      <c r="A17" s="191"/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ht="18.75" x14ac:dyDescent="0.25">
      <c r="A18" s="188" t="s">
        <v>83</v>
      </c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ht="21" customHeight="1" x14ac:dyDescent="0.25">
      <c r="A19" s="77" t="s">
        <v>2</v>
      </c>
      <c r="B19" s="88" t="s">
        <v>31</v>
      </c>
      <c r="C19" s="89">
        <v>2015</v>
      </c>
      <c r="D19" s="89">
        <v>2016</v>
      </c>
      <c r="E19" s="90">
        <v>2017</v>
      </c>
      <c r="F19" s="89">
        <v>2018</v>
      </c>
      <c r="G19" s="89">
        <v>2019</v>
      </c>
      <c r="H19" s="237">
        <v>2020</v>
      </c>
      <c r="I19" s="237"/>
      <c r="J19" s="238"/>
    </row>
    <row r="20" spans="1:10" ht="21.75" customHeight="1" x14ac:dyDescent="0.25">
      <c r="A20" s="78"/>
      <c r="B20" s="204"/>
      <c r="C20" s="205"/>
      <c r="D20" s="205"/>
      <c r="E20" s="205"/>
      <c r="F20" s="205"/>
      <c r="G20" s="206"/>
      <c r="H20" s="229" t="s">
        <v>39</v>
      </c>
      <c r="I20" s="90" t="s">
        <v>135</v>
      </c>
      <c r="J20" s="115" t="s">
        <v>101</v>
      </c>
    </row>
    <row r="21" spans="1:10" ht="19.899999999999999" customHeight="1" thickBot="1" x14ac:dyDescent="0.3">
      <c r="A21" s="79">
        <v>1</v>
      </c>
      <c r="B21" s="126" t="s">
        <v>46</v>
      </c>
      <c r="C21" s="124">
        <f t="shared" ref="C21:F22" si="1">D4</f>
        <v>9401</v>
      </c>
      <c r="D21" s="125">
        <f t="shared" si="1"/>
        <v>9383</v>
      </c>
      <c r="E21" s="125">
        <f t="shared" si="1"/>
        <v>8940</v>
      </c>
      <c r="F21" s="104">
        <f t="shared" si="1"/>
        <v>8570</v>
      </c>
      <c r="G21" s="125">
        <f>I4</f>
        <v>9000</v>
      </c>
      <c r="H21" s="230"/>
      <c r="I21" s="105">
        <f>'Grower Information'!D8</f>
        <v>8950</v>
      </c>
      <c r="J21" s="118">
        <f>'Grower Information'!D10</f>
        <v>8500</v>
      </c>
    </row>
    <row r="22" spans="1:10" ht="19.899999999999999" customHeight="1" thickTop="1" thickBot="1" x14ac:dyDescent="0.3">
      <c r="A22" s="80">
        <f>A21+1</f>
        <v>2</v>
      </c>
      <c r="B22" s="89" t="s">
        <v>42</v>
      </c>
      <c r="C22" s="108">
        <f t="shared" si="1"/>
        <v>21.8</v>
      </c>
      <c r="D22" s="107">
        <f t="shared" si="1"/>
        <v>18.399999999999999</v>
      </c>
      <c r="E22" s="109">
        <f t="shared" si="1"/>
        <v>14.3</v>
      </c>
      <c r="F22" s="107">
        <f t="shared" si="1"/>
        <v>18.7</v>
      </c>
      <c r="G22" s="107">
        <f>I5</f>
        <v>19.5</v>
      </c>
      <c r="H22" s="231"/>
      <c r="I22" s="110">
        <f>'Grower Information'!D9</f>
        <v>18</v>
      </c>
      <c r="J22" s="119">
        <f>'Grower Information'!D11</f>
        <v>17</v>
      </c>
    </row>
    <row r="23" spans="1:10" ht="19.899999999999999" customHeight="1" thickTop="1" x14ac:dyDescent="0.25">
      <c r="A23" s="80">
        <f>A22+1</f>
        <v>3</v>
      </c>
      <c r="B23" s="111"/>
      <c r="C23" s="112"/>
      <c r="D23" s="112"/>
      <c r="E23" s="112"/>
      <c r="F23" s="112"/>
      <c r="G23" s="114" t="s">
        <v>76</v>
      </c>
      <c r="H23" s="98">
        <f>(D21+C21+G21)/3</f>
        <v>9261.3333333333339</v>
      </c>
      <c r="I23" s="361"/>
      <c r="J23" s="362"/>
    </row>
    <row r="24" spans="1:10" ht="19.899999999999999" customHeight="1" x14ac:dyDescent="0.25">
      <c r="A24" s="80">
        <f>A23+1</f>
        <v>4</v>
      </c>
      <c r="B24" s="111"/>
      <c r="C24" s="112"/>
      <c r="D24" s="112"/>
      <c r="E24" s="112"/>
      <c r="F24" s="112"/>
      <c r="G24" s="114" t="s">
        <v>77</v>
      </c>
      <c r="H24" s="99">
        <f>(D22+F22+G22)/3</f>
        <v>18.866666666666664</v>
      </c>
      <c r="I24" s="363"/>
      <c r="J24" s="364"/>
    </row>
    <row r="25" spans="1:10" ht="19.899999999999999" customHeight="1" x14ac:dyDescent="0.25">
      <c r="A25" s="80">
        <f>A24+1</f>
        <v>5</v>
      </c>
      <c r="B25" s="207" t="s">
        <v>25</v>
      </c>
      <c r="C25" s="208"/>
      <c r="D25" s="208"/>
      <c r="E25" s="208"/>
      <c r="F25" s="208"/>
      <c r="G25" s="209"/>
      <c r="H25" s="33">
        <f>H23*H24/100</f>
        <v>1747.3048888888889</v>
      </c>
      <c r="I25" s="363"/>
      <c r="J25" s="364"/>
    </row>
    <row r="26" spans="1:10" ht="19.899999999999999" customHeight="1" x14ac:dyDescent="0.25">
      <c r="A26" s="80">
        <f t="shared" ref="A26:A33" si="2">A25+1</f>
        <v>6</v>
      </c>
      <c r="B26" s="87"/>
      <c r="C26" s="87"/>
      <c r="D26" s="197" t="s">
        <v>32</v>
      </c>
      <c r="E26" s="210"/>
      <c r="F26" s="210"/>
      <c r="G26" s="195"/>
      <c r="H26" s="100">
        <v>0.86</v>
      </c>
      <c r="I26" s="363"/>
      <c r="J26" s="364"/>
    </row>
    <row r="27" spans="1:10" ht="19.899999999999999" customHeight="1" x14ac:dyDescent="0.25">
      <c r="A27" s="80">
        <f t="shared" si="2"/>
        <v>7</v>
      </c>
      <c r="B27" s="211" t="s">
        <v>33</v>
      </c>
      <c r="C27" s="212"/>
      <c r="D27" s="212"/>
      <c r="E27" s="212"/>
      <c r="F27" s="212"/>
      <c r="G27" s="213"/>
      <c r="H27" s="33">
        <f>H25*H26</f>
        <v>1502.6822044444443</v>
      </c>
      <c r="I27" s="365"/>
      <c r="J27" s="366"/>
    </row>
    <row r="28" spans="1:10" ht="21.75" customHeight="1" x14ac:dyDescent="0.25">
      <c r="A28" s="80">
        <f t="shared" si="2"/>
        <v>8</v>
      </c>
      <c r="B28" s="214"/>
      <c r="C28" s="215"/>
      <c r="D28" s="216"/>
      <c r="E28" s="195" t="s">
        <v>36</v>
      </c>
      <c r="F28" s="196"/>
      <c r="G28" s="196"/>
      <c r="H28" s="197"/>
      <c r="I28" s="33">
        <f>I21*I22/100</f>
        <v>1611</v>
      </c>
      <c r="J28" s="81">
        <f>J21*J22/100</f>
        <v>1445</v>
      </c>
    </row>
    <row r="29" spans="1:10" ht="21.75" customHeight="1" x14ac:dyDescent="0.25">
      <c r="A29" s="80">
        <f>A28+1</f>
        <v>9</v>
      </c>
      <c r="B29" s="217"/>
      <c r="C29" s="218"/>
      <c r="D29" s="219"/>
      <c r="E29" s="195" t="s">
        <v>37</v>
      </c>
      <c r="F29" s="196"/>
      <c r="G29" s="196"/>
      <c r="H29" s="197"/>
      <c r="I29" s="34">
        <f>IF(I28&gt;$H27,0,$H27-I28)</f>
        <v>0</v>
      </c>
      <c r="J29" s="81">
        <f>IF(J28&gt;$H27,0,$H27-J28)</f>
        <v>57.682204444444324</v>
      </c>
    </row>
    <row r="30" spans="1:10" ht="21.75" customHeight="1" x14ac:dyDescent="0.25">
      <c r="A30" s="80">
        <f t="shared" si="2"/>
        <v>10</v>
      </c>
      <c r="B30" s="217"/>
      <c r="C30" s="218"/>
      <c r="D30" s="219"/>
      <c r="E30" s="195" t="s">
        <v>38</v>
      </c>
      <c r="F30" s="196"/>
      <c r="G30" s="196"/>
      <c r="H30" s="197"/>
      <c r="I30" s="33">
        <f>H25*0.1</f>
        <v>174.73048888888889</v>
      </c>
      <c r="J30" s="81">
        <f>$H25*0.1</f>
        <v>174.73048888888889</v>
      </c>
    </row>
    <row r="31" spans="1:10" ht="21.75" customHeight="1" x14ac:dyDescent="0.25">
      <c r="A31" s="80">
        <f t="shared" si="2"/>
        <v>11</v>
      </c>
      <c r="B31" s="217"/>
      <c r="C31" s="218"/>
      <c r="D31" s="219"/>
      <c r="E31" s="198" t="s">
        <v>41</v>
      </c>
      <c r="F31" s="199"/>
      <c r="G31" s="199"/>
      <c r="H31" s="200"/>
      <c r="I31" s="34">
        <f>IF(I29=0,0,IF(I30&lt;I29,I30,I29))</f>
        <v>0</v>
      </c>
      <c r="J31" s="82">
        <f>IF(J29=0,0,IF(J30&lt;J29,J30,J29))</f>
        <v>57.682204444444324</v>
      </c>
    </row>
    <row r="32" spans="1:10" ht="21.75" customHeight="1" thickBot="1" x14ac:dyDescent="0.3">
      <c r="A32" s="80">
        <f t="shared" si="2"/>
        <v>12</v>
      </c>
      <c r="B32" s="217"/>
      <c r="C32" s="218"/>
      <c r="D32" s="219"/>
      <c r="E32" s="223" t="s">
        <v>47</v>
      </c>
      <c r="F32" s="224"/>
      <c r="G32" s="224"/>
      <c r="H32" s="225"/>
      <c r="I32" s="120">
        <f>'Grower Information'!C4*0.85</f>
        <v>85</v>
      </c>
      <c r="J32" s="117">
        <f>I32</f>
        <v>85</v>
      </c>
    </row>
    <row r="33" spans="1:10" ht="21.75" customHeight="1" thickTop="1" thickBot="1" x14ac:dyDescent="0.3">
      <c r="A33" s="83">
        <f t="shared" si="2"/>
        <v>13</v>
      </c>
      <c r="B33" s="220"/>
      <c r="C33" s="221"/>
      <c r="D33" s="222"/>
      <c r="E33" s="226" t="s">
        <v>27</v>
      </c>
      <c r="F33" s="227"/>
      <c r="G33" s="227"/>
      <c r="H33" s="228"/>
      <c r="I33" s="97">
        <f>I31*I32</f>
        <v>0</v>
      </c>
      <c r="J33" s="121">
        <f>J31*J32</f>
        <v>4902.9873777777675</v>
      </c>
    </row>
    <row r="34" spans="1:10" ht="15" customHeight="1" x14ac:dyDescent="0.25">
      <c r="A34" s="194" t="s">
        <v>103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x14ac:dyDescent="0.25">
      <c r="A35" s="187" t="s">
        <v>102</v>
      </c>
      <c r="B35" s="187"/>
      <c r="C35" s="187"/>
      <c r="D35" s="187"/>
      <c r="E35" s="187"/>
      <c r="F35" s="187"/>
      <c r="G35" s="187"/>
      <c r="H35" s="187"/>
      <c r="I35" s="187"/>
      <c r="J35" s="187"/>
    </row>
  </sheetData>
  <mergeCells count="33">
    <mergeCell ref="H3:H5"/>
    <mergeCell ref="A1:J1"/>
    <mergeCell ref="H2:J2"/>
    <mergeCell ref="H19:J19"/>
    <mergeCell ref="E15:H15"/>
    <mergeCell ref="B3:G3"/>
    <mergeCell ref="E32:H32"/>
    <mergeCell ref="E33:H33"/>
    <mergeCell ref="B8:G8"/>
    <mergeCell ref="D9:G9"/>
    <mergeCell ref="B10:G10"/>
    <mergeCell ref="B11:D16"/>
    <mergeCell ref="H20:H22"/>
    <mergeCell ref="E28:H28"/>
    <mergeCell ref="E29:H29"/>
    <mergeCell ref="E30:H30"/>
    <mergeCell ref="E31:H31"/>
    <mergeCell ref="A35:J35"/>
    <mergeCell ref="I6:J10"/>
    <mergeCell ref="I23:J27"/>
    <mergeCell ref="A18:J18"/>
    <mergeCell ref="A17:J17"/>
    <mergeCell ref="A34:J34"/>
    <mergeCell ref="E11:H11"/>
    <mergeCell ref="E12:H12"/>
    <mergeCell ref="E13:H13"/>
    <mergeCell ref="E14:H14"/>
    <mergeCell ref="E16:H16"/>
    <mergeCell ref="B20:G20"/>
    <mergeCell ref="B25:G25"/>
    <mergeCell ref="D26:G26"/>
    <mergeCell ref="B27:G27"/>
    <mergeCell ref="B28:D33"/>
  </mergeCells>
  <printOptions horizontalCentered="1" verticalCentered="1"/>
  <pageMargins left="0.7" right="0.7" top="1.621875" bottom="0.75" header="0.3" footer="0.3"/>
  <pageSetup scale="85" orientation="portrait" r:id="rId1"/>
  <headerFooter>
    <oddHeader>&amp;L&amp;"Times New Roman,Regular"&amp;12&amp;K00B050SacValleyLaw LLP
437 Century Park Drive, Suite C
Yuba City, CA  95991
(530) 751-9730&amp;11&amp;K01+000
&amp;C
&amp;16 2019-2023 FARM BILL
AGRICULTURE RISK COVERAGE&amp;14
COUNTY</oddHeader>
    <oddFooter>&amp;L&amp;Z&amp;F&amp;A
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workbookViewId="0">
      <selection activeCell="A24" sqref="A24"/>
    </sheetView>
  </sheetViews>
  <sheetFormatPr defaultRowHeight="15" x14ac:dyDescent="0.25"/>
  <cols>
    <col min="1" max="1" width="20.7109375" customWidth="1"/>
    <col min="2" max="2" width="10.7109375" style="15" customWidth="1"/>
    <col min="3" max="3" width="14.5703125" style="14" bestFit="1" customWidth="1"/>
    <col min="4" max="4" width="14.140625" style="14" customWidth="1"/>
    <col min="9" max="12" width="6.5703125" bestFit="1" customWidth="1"/>
    <col min="15" max="15" width="9.85546875" customWidth="1"/>
  </cols>
  <sheetData>
    <row r="1" spans="1:4" x14ac:dyDescent="0.25">
      <c r="A1" s="16" t="s">
        <v>48</v>
      </c>
      <c r="B1" s="16" t="s">
        <v>11</v>
      </c>
      <c r="C1" s="178" t="s">
        <v>50</v>
      </c>
      <c r="D1" s="179"/>
    </row>
    <row r="2" spans="1:4" x14ac:dyDescent="0.25">
      <c r="A2" s="19"/>
      <c r="B2" s="12"/>
      <c r="C2" s="35" t="s">
        <v>51</v>
      </c>
      <c r="D2" s="21" t="s">
        <v>59</v>
      </c>
    </row>
    <row r="3" spans="1:4" x14ac:dyDescent="0.25">
      <c r="A3" s="22" t="s">
        <v>49</v>
      </c>
      <c r="B3" s="19"/>
      <c r="C3" s="20"/>
      <c r="D3" s="20"/>
    </row>
    <row r="4" spans="1:4" x14ac:dyDescent="0.25">
      <c r="A4" s="19"/>
      <c r="B4" s="19">
        <v>2019</v>
      </c>
      <c r="C4" s="38">
        <f>PLC!I35</f>
        <v>0</v>
      </c>
      <c r="D4" s="38">
        <f>PLC!J35</f>
        <v>0</v>
      </c>
    </row>
    <row r="5" spans="1:4" x14ac:dyDescent="0.25">
      <c r="A5" s="19"/>
      <c r="B5" s="19">
        <f>B4+1</f>
        <v>2020</v>
      </c>
      <c r="C5" s="38">
        <f>PLC!K35</f>
        <v>0</v>
      </c>
      <c r="D5" s="38">
        <f>PLC!L35</f>
        <v>2170.072700296701</v>
      </c>
    </row>
    <row r="6" spans="1:4" x14ac:dyDescent="0.25">
      <c r="A6" s="19"/>
      <c r="B6" s="19">
        <f>B5+1</f>
        <v>2021</v>
      </c>
      <c r="C6" s="38" t="s">
        <v>113</v>
      </c>
      <c r="D6" s="38" t="s">
        <v>113</v>
      </c>
    </row>
    <row r="7" spans="1:4" x14ac:dyDescent="0.25">
      <c r="A7" s="19"/>
      <c r="B7" s="19">
        <f>B6+1</f>
        <v>2022</v>
      </c>
      <c r="C7" s="38" t="s">
        <v>113</v>
      </c>
      <c r="D7" s="38" t="s">
        <v>113</v>
      </c>
    </row>
    <row r="8" spans="1:4" x14ac:dyDescent="0.25">
      <c r="A8" s="19"/>
      <c r="B8" s="19">
        <f>B7+1</f>
        <v>2023</v>
      </c>
      <c r="C8" s="38" t="s">
        <v>113</v>
      </c>
      <c r="D8" s="38" t="s">
        <v>113</v>
      </c>
    </row>
    <row r="9" spans="1:4" x14ac:dyDescent="0.25">
      <c r="A9" s="19"/>
      <c r="B9" s="22" t="s">
        <v>34</v>
      </c>
      <c r="C9" s="39">
        <f>SUM(C4:C8)</f>
        <v>0</v>
      </c>
      <c r="D9" s="39">
        <f>SUM(D4:D8)</f>
        <v>2170.072700296701</v>
      </c>
    </row>
    <row r="10" spans="1:4" x14ac:dyDescent="0.25">
      <c r="A10" s="19"/>
      <c r="B10" s="19"/>
      <c r="C10" s="38"/>
      <c r="D10" s="38"/>
    </row>
    <row r="11" spans="1:4" x14ac:dyDescent="0.25">
      <c r="A11" s="22" t="s">
        <v>52</v>
      </c>
      <c r="B11" s="19"/>
      <c r="C11" s="38"/>
      <c r="D11" s="38"/>
    </row>
    <row r="12" spans="1:4" x14ac:dyDescent="0.25">
      <c r="A12" s="19"/>
      <c r="B12" s="19">
        <v>2019</v>
      </c>
      <c r="C12" s="239" t="s">
        <v>114</v>
      </c>
      <c r="D12" s="240"/>
    </row>
    <row r="13" spans="1:4" x14ac:dyDescent="0.25">
      <c r="A13" s="19"/>
      <c r="B13" s="19">
        <f>B12+1</f>
        <v>2020</v>
      </c>
      <c r="C13" s="239"/>
      <c r="D13" s="240"/>
    </row>
    <row r="14" spans="1:4" x14ac:dyDescent="0.25">
      <c r="A14" s="19"/>
      <c r="B14" s="19">
        <f>B13+1</f>
        <v>2021</v>
      </c>
      <c r="C14" s="239"/>
      <c r="D14" s="240"/>
    </row>
    <row r="15" spans="1:4" x14ac:dyDescent="0.25">
      <c r="A15" s="19"/>
      <c r="B15" s="19">
        <f>B14+1</f>
        <v>2022</v>
      </c>
      <c r="C15" s="239"/>
      <c r="D15" s="240"/>
    </row>
    <row r="16" spans="1:4" ht="17.25" customHeight="1" x14ac:dyDescent="0.25">
      <c r="A16" s="19"/>
      <c r="B16" s="19">
        <f>B15+1</f>
        <v>2023</v>
      </c>
      <c r="C16" s="239"/>
      <c r="D16" s="240"/>
    </row>
    <row r="17" spans="1:7" x14ac:dyDescent="0.25">
      <c r="A17" s="19"/>
      <c r="B17" s="22" t="s">
        <v>34</v>
      </c>
      <c r="C17" s="39">
        <f>SUM(C12:C16)</f>
        <v>0</v>
      </c>
      <c r="D17" s="39">
        <f>SUM(D12:D16)</f>
        <v>0</v>
      </c>
    </row>
    <row r="18" spans="1:7" x14ac:dyDescent="0.25">
      <c r="A18" s="19"/>
      <c r="B18" s="19"/>
      <c r="C18" s="38"/>
      <c r="D18" s="38"/>
    </row>
    <row r="19" spans="1:7" x14ac:dyDescent="0.25">
      <c r="A19" s="22" t="s">
        <v>53</v>
      </c>
      <c r="B19" s="19"/>
      <c r="C19" s="38"/>
      <c r="D19" s="38"/>
    </row>
    <row r="20" spans="1:7" x14ac:dyDescent="0.25">
      <c r="A20" s="19"/>
      <c r="B20" s="19">
        <v>2019</v>
      </c>
      <c r="C20" s="38">
        <f>'Arc-County-2018'!I16</f>
        <v>0</v>
      </c>
      <c r="D20" s="38">
        <f>'Arc-County-2018'!J16</f>
        <v>0</v>
      </c>
    </row>
    <row r="21" spans="1:7" x14ac:dyDescent="0.25">
      <c r="A21" s="19"/>
      <c r="B21" s="19">
        <f>B20+1</f>
        <v>2020</v>
      </c>
      <c r="C21" s="38">
        <f>'Arc-County-2018'!I33</f>
        <v>0</v>
      </c>
      <c r="D21" s="38">
        <f>'Arc-County-2018'!J33</f>
        <v>4902.9873777777675</v>
      </c>
    </row>
    <row r="22" spans="1:7" x14ac:dyDescent="0.25">
      <c r="A22" s="19"/>
      <c r="B22" s="19">
        <f>B21+1</f>
        <v>2021</v>
      </c>
      <c r="C22" s="38" t="s">
        <v>113</v>
      </c>
      <c r="D22" s="38" t="s">
        <v>113</v>
      </c>
    </row>
    <row r="23" spans="1:7" x14ac:dyDescent="0.25">
      <c r="A23" s="19"/>
      <c r="B23" s="19">
        <f>B22+1</f>
        <v>2022</v>
      </c>
      <c r="C23" s="38" t="s">
        <v>113</v>
      </c>
      <c r="D23" s="38" t="s">
        <v>113</v>
      </c>
      <c r="G23" s="15"/>
    </row>
    <row r="24" spans="1:7" x14ac:dyDescent="0.25">
      <c r="A24" s="19"/>
      <c r="B24" s="19">
        <f>B23+1</f>
        <v>2023</v>
      </c>
      <c r="C24" s="38" t="s">
        <v>113</v>
      </c>
      <c r="D24" s="38" t="s">
        <v>113</v>
      </c>
    </row>
    <row r="25" spans="1:7" x14ac:dyDescent="0.25">
      <c r="A25" s="4"/>
      <c r="B25" s="23" t="s">
        <v>34</v>
      </c>
      <c r="C25" s="40">
        <f>SUM(C20:C24)</f>
        <v>0</v>
      </c>
      <c r="D25" s="40">
        <f>SUM(D20:D24)</f>
        <v>4902.9873777777675</v>
      </c>
    </row>
    <row r="30" spans="1:7" hidden="1" x14ac:dyDescent="0.25"/>
  </sheetData>
  <mergeCells count="2">
    <mergeCell ref="C1:D1"/>
    <mergeCell ref="C12:D16"/>
  </mergeCells>
  <printOptions horizontalCentered="1" verticalCentered="1"/>
  <pageMargins left="0.7" right="0.7" top="2.34375" bottom="1.75" header="0.3" footer="0.52083333333333337"/>
  <pageSetup scale="125" orientation="portrait" r:id="rId1"/>
  <headerFooter>
    <oddHeader xml:space="preserve">&amp;L&amp;"Times New Roman,Regular"&amp;K00B050SacValleyLaw LLP
437 Century Park Drive, Suite C
Yuba City, CA  95991
(530) 751-9730&amp;C
2019-2034 FARM PROGRAM
COMPARE PLC AND ARC
</oddHeader>
    <oddFooter>&amp;L&amp;9
&amp;Z&amp;F&amp;A
&amp;R&amp;9&amp;D&amp;T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Layout" topLeftCell="A7" zoomScaleNormal="100" zoomScaleSheetLayoutView="100" workbookViewId="0">
      <selection activeCell="R4" sqref="R4"/>
    </sheetView>
  </sheetViews>
  <sheetFormatPr defaultRowHeight="15" x14ac:dyDescent="0.25"/>
  <cols>
    <col min="1" max="1" width="13.28515625" customWidth="1"/>
    <col min="2" max="6" width="6.7109375" customWidth="1"/>
    <col min="7" max="7" width="5" bestFit="1" customWidth="1"/>
    <col min="8" max="11" width="5.42578125" bestFit="1" customWidth="1"/>
    <col min="12" max="13" width="5.42578125" style="15" bestFit="1" customWidth="1"/>
    <col min="14" max="14" width="5.42578125" style="32" customWidth="1"/>
    <col min="15" max="15" width="5.42578125" style="32" bestFit="1" customWidth="1"/>
    <col min="16" max="17" width="5.42578125" style="32" customWidth="1"/>
    <col min="18" max="18" width="10.7109375" customWidth="1"/>
    <col min="19" max="19" width="9.85546875" style="32" customWidth="1"/>
    <col min="20" max="20" width="9.7109375" style="32" customWidth="1"/>
    <col min="257" max="257" width="10.85546875" customWidth="1"/>
    <col min="258" max="261" width="5.42578125" bestFit="1" customWidth="1"/>
    <col min="262" max="262" width="8.28515625" bestFit="1" customWidth="1"/>
    <col min="263" max="266" width="7.5703125" customWidth="1"/>
    <col min="267" max="267" width="8.28515625" bestFit="1" customWidth="1"/>
    <col min="513" max="513" width="10.85546875" customWidth="1"/>
    <col min="514" max="517" width="5.42578125" bestFit="1" customWidth="1"/>
    <col min="518" max="518" width="8.28515625" bestFit="1" customWidth="1"/>
    <col min="519" max="522" width="7.5703125" customWidth="1"/>
    <col min="523" max="523" width="8.28515625" bestFit="1" customWidth="1"/>
    <col min="769" max="769" width="10.85546875" customWidth="1"/>
    <col min="770" max="773" width="5.42578125" bestFit="1" customWidth="1"/>
    <col min="774" max="774" width="8.28515625" bestFit="1" customWidth="1"/>
    <col min="775" max="778" width="7.5703125" customWidth="1"/>
    <col min="779" max="779" width="8.28515625" bestFit="1" customWidth="1"/>
    <col min="1025" max="1025" width="10.85546875" customWidth="1"/>
    <col min="1026" max="1029" width="5.42578125" bestFit="1" customWidth="1"/>
    <col min="1030" max="1030" width="8.28515625" bestFit="1" customWidth="1"/>
    <col min="1031" max="1034" width="7.5703125" customWidth="1"/>
    <col min="1035" max="1035" width="8.28515625" bestFit="1" customWidth="1"/>
    <col min="1281" max="1281" width="10.85546875" customWidth="1"/>
    <col min="1282" max="1285" width="5.42578125" bestFit="1" customWidth="1"/>
    <col min="1286" max="1286" width="8.28515625" bestFit="1" customWidth="1"/>
    <col min="1287" max="1290" width="7.5703125" customWidth="1"/>
    <col min="1291" max="1291" width="8.28515625" bestFit="1" customWidth="1"/>
    <col min="1537" max="1537" width="10.85546875" customWidth="1"/>
    <col min="1538" max="1541" width="5.42578125" bestFit="1" customWidth="1"/>
    <col min="1542" max="1542" width="8.28515625" bestFit="1" customWidth="1"/>
    <col min="1543" max="1546" width="7.5703125" customWidth="1"/>
    <col min="1547" max="1547" width="8.28515625" bestFit="1" customWidth="1"/>
    <col min="1793" max="1793" width="10.85546875" customWidth="1"/>
    <col min="1794" max="1797" width="5.42578125" bestFit="1" customWidth="1"/>
    <col min="1798" max="1798" width="8.28515625" bestFit="1" customWidth="1"/>
    <col min="1799" max="1802" width="7.5703125" customWidth="1"/>
    <col min="1803" max="1803" width="8.28515625" bestFit="1" customWidth="1"/>
    <col min="2049" max="2049" width="10.85546875" customWidth="1"/>
    <col min="2050" max="2053" width="5.42578125" bestFit="1" customWidth="1"/>
    <col min="2054" max="2054" width="8.28515625" bestFit="1" customWidth="1"/>
    <col min="2055" max="2058" width="7.5703125" customWidth="1"/>
    <col min="2059" max="2059" width="8.28515625" bestFit="1" customWidth="1"/>
    <col min="2305" max="2305" width="10.85546875" customWidth="1"/>
    <col min="2306" max="2309" width="5.42578125" bestFit="1" customWidth="1"/>
    <col min="2310" max="2310" width="8.28515625" bestFit="1" customWidth="1"/>
    <col min="2311" max="2314" width="7.5703125" customWidth="1"/>
    <col min="2315" max="2315" width="8.28515625" bestFit="1" customWidth="1"/>
    <col min="2561" max="2561" width="10.85546875" customWidth="1"/>
    <col min="2562" max="2565" width="5.42578125" bestFit="1" customWidth="1"/>
    <col min="2566" max="2566" width="8.28515625" bestFit="1" customWidth="1"/>
    <col min="2567" max="2570" width="7.5703125" customWidth="1"/>
    <col min="2571" max="2571" width="8.28515625" bestFit="1" customWidth="1"/>
    <col min="2817" max="2817" width="10.85546875" customWidth="1"/>
    <col min="2818" max="2821" width="5.42578125" bestFit="1" customWidth="1"/>
    <col min="2822" max="2822" width="8.28515625" bestFit="1" customWidth="1"/>
    <col min="2823" max="2826" width="7.5703125" customWidth="1"/>
    <col min="2827" max="2827" width="8.28515625" bestFit="1" customWidth="1"/>
    <col min="3073" max="3073" width="10.85546875" customWidth="1"/>
    <col min="3074" max="3077" width="5.42578125" bestFit="1" customWidth="1"/>
    <col min="3078" max="3078" width="8.28515625" bestFit="1" customWidth="1"/>
    <col min="3079" max="3082" width="7.5703125" customWidth="1"/>
    <col min="3083" max="3083" width="8.28515625" bestFit="1" customWidth="1"/>
    <col min="3329" max="3329" width="10.85546875" customWidth="1"/>
    <col min="3330" max="3333" width="5.42578125" bestFit="1" customWidth="1"/>
    <col min="3334" max="3334" width="8.28515625" bestFit="1" customWidth="1"/>
    <col min="3335" max="3338" width="7.5703125" customWidth="1"/>
    <col min="3339" max="3339" width="8.28515625" bestFit="1" customWidth="1"/>
    <col min="3585" max="3585" width="10.85546875" customWidth="1"/>
    <col min="3586" max="3589" width="5.42578125" bestFit="1" customWidth="1"/>
    <col min="3590" max="3590" width="8.28515625" bestFit="1" customWidth="1"/>
    <col min="3591" max="3594" width="7.5703125" customWidth="1"/>
    <col min="3595" max="3595" width="8.28515625" bestFit="1" customWidth="1"/>
    <col min="3841" max="3841" width="10.85546875" customWidth="1"/>
    <col min="3842" max="3845" width="5.42578125" bestFit="1" customWidth="1"/>
    <col min="3846" max="3846" width="8.28515625" bestFit="1" customWidth="1"/>
    <col min="3847" max="3850" width="7.5703125" customWidth="1"/>
    <col min="3851" max="3851" width="8.28515625" bestFit="1" customWidth="1"/>
    <col min="4097" max="4097" width="10.85546875" customWidth="1"/>
    <col min="4098" max="4101" width="5.42578125" bestFit="1" customWidth="1"/>
    <col min="4102" max="4102" width="8.28515625" bestFit="1" customWidth="1"/>
    <col min="4103" max="4106" width="7.5703125" customWidth="1"/>
    <col min="4107" max="4107" width="8.28515625" bestFit="1" customWidth="1"/>
    <col min="4353" max="4353" width="10.85546875" customWidth="1"/>
    <col min="4354" max="4357" width="5.42578125" bestFit="1" customWidth="1"/>
    <col min="4358" max="4358" width="8.28515625" bestFit="1" customWidth="1"/>
    <col min="4359" max="4362" width="7.5703125" customWidth="1"/>
    <col min="4363" max="4363" width="8.28515625" bestFit="1" customWidth="1"/>
    <col min="4609" max="4609" width="10.85546875" customWidth="1"/>
    <col min="4610" max="4613" width="5.42578125" bestFit="1" customWidth="1"/>
    <col min="4614" max="4614" width="8.28515625" bestFit="1" customWidth="1"/>
    <col min="4615" max="4618" width="7.5703125" customWidth="1"/>
    <col min="4619" max="4619" width="8.28515625" bestFit="1" customWidth="1"/>
    <col min="4865" max="4865" width="10.85546875" customWidth="1"/>
    <col min="4866" max="4869" width="5.42578125" bestFit="1" customWidth="1"/>
    <col min="4870" max="4870" width="8.28515625" bestFit="1" customWidth="1"/>
    <col min="4871" max="4874" width="7.5703125" customWidth="1"/>
    <col min="4875" max="4875" width="8.28515625" bestFit="1" customWidth="1"/>
    <col min="5121" max="5121" width="10.85546875" customWidth="1"/>
    <col min="5122" max="5125" width="5.42578125" bestFit="1" customWidth="1"/>
    <col min="5126" max="5126" width="8.28515625" bestFit="1" customWidth="1"/>
    <col min="5127" max="5130" width="7.5703125" customWidth="1"/>
    <col min="5131" max="5131" width="8.28515625" bestFit="1" customWidth="1"/>
    <col min="5377" max="5377" width="10.85546875" customWidth="1"/>
    <col min="5378" max="5381" width="5.42578125" bestFit="1" customWidth="1"/>
    <col min="5382" max="5382" width="8.28515625" bestFit="1" customWidth="1"/>
    <col min="5383" max="5386" width="7.5703125" customWidth="1"/>
    <col min="5387" max="5387" width="8.28515625" bestFit="1" customWidth="1"/>
    <col min="5633" max="5633" width="10.85546875" customWidth="1"/>
    <col min="5634" max="5637" width="5.42578125" bestFit="1" customWidth="1"/>
    <col min="5638" max="5638" width="8.28515625" bestFit="1" customWidth="1"/>
    <col min="5639" max="5642" width="7.5703125" customWidth="1"/>
    <col min="5643" max="5643" width="8.28515625" bestFit="1" customWidth="1"/>
    <col min="5889" max="5889" width="10.85546875" customWidth="1"/>
    <col min="5890" max="5893" width="5.42578125" bestFit="1" customWidth="1"/>
    <col min="5894" max="5894" width="8.28515625" bestFit="1" customWidth="1"/>
    <col min="5895" max="5898" width="7.5703125" customWidth="1"/>
    <col min="5899" max="5899" width="8.28515625" bestFit="1" customWidth="1"/>
    <col min="6145" max="6145" width="10.85546875" customWidth="1"/>
    <col min="6146" max="6149" width="5.42578125" bestFit="1" customWidth="1"/>
    <col min="6150" max="6150" width="8.28515625" bestFit="1" customWidth="1"/>
    <col min="6151" max="6154" width="7.5703125" customWidth="1"/>
    <col min="6155" max="6155" width="8.28515625" bestFit="1" customWidth="1"/>
    <col min="6401" max="6401" width="10.85546875" customWidth="1"/>
    <col min="6402" max="6405" width="5.42578125" bestFit="1" customWidth="1"/>
    <col min="6406" max="6406" width="8.28515625" bestFit="1" customWidth="1"/>
    <col min="6407" max="6410" width="7.5703125" customWidth="1"/>
    <col min="6411" max="6411" width="8.28515625" bestFit="1" customWidth="1"/>
    <col min="6657" max="6657" width="10.85546875" customWidth="1"/>
    <col min="6658" max="6661" width="5.42578125" bestFit="1" customWidth="1"/>
    <col min="6662" max="6662" width="8.28515625" bestFit="1" customWidth="1"/>
    <col min="6663" max="6666" width="7.5703125" customWidth="1"/>
    <col min="6667" max="6667" width="8.28515625" bestFit="1" customWidth="1"/>
    <col min="6913" max="6913" width="10.85546875" customWidth="1"/>
    <col min="6914" max="6917" width="5.42578125" bestFit="1" customWidth="1"/>
    <col min="6918" max="6918" width="8.28515625" bestFit="1" customWidth="1"/>
    <col min="6919" max="6922" width="7.5703125" customWidth="1"/>
    <col min="6923" max="6923" width="8.28515625" bestFit="1" customWidth="1"/>
    <col min="7169" max="7169" width="10.85546875" customWidth="1"/>
    <col min="7170" max="7173" width="5.42578125" bestFit="1" customWidth="1"/>
    <col min="7174" max="7174" width="8.28515625" bestFit="1" customWidth="1"/>
    <col min="7175" max="7178" width="7.5703125" customWidth="1"/>
    <col min="7179" max="7179" width="8.28515625" bestFit="1" customWidth="1"/>
    <col min="7425" max="7425" width="10.85546875" customWidth="1"/>
    <col min="7426" max="7429" width="5.42578125" bestFit="1" customWidth="1"/>
    <col min="7430" max="7430" width="8.28515625" bestFit="1" customWidth="1"/>
    <col min="7431" max="7434" width="7.5703125" customWidth="1"/>
    <col min="7435" max="7435" width="8.28515625" bestFit="1" customWidth="1"/>
    <col min="7681" max="7681" width="10.85546875" customWidth="1"/>
    <col min="7682" max="7685" width="5.42578125" bestFit="1" customWidth="1"/>
    <col min="7686" max="7686" width="8.28515625" bestFit="1" customWidth="1"/>
    <col min="7687" max="7690" width="7.5703125" customWidth="1"/>
    <col min="7691" max="7691" width="8.28515625" bestFit="1" customWidth="1"/>
    <col min="7937" max="7937" width="10.85546875" customWidth="1"/>
    <col min="7938" max="7941" width="5.42578125" bestFit="1" customWidth="1"/>
    <col min="7942" max="7942" width="8.28515625" bestFit="1" customWidth="1"/>
    <col min="7943" max="7946" width="7.5703125" customWidth="1"/>
    <col min="7947" max="7947" width="8.28515625" bestFit="1" customWidth="1"/>
    <col min="8193" max="8193" width="10.85546875" customWidth="1"/>
    <col min="8194" max="8197" width="5.42578125" bestFit="1" customWidth="1"/>
    <col min="8198" max="8198" width="8.28515625" bestFit="1" customWidth="1"/>
    <col min="8199" max="8202" width="7.5703125" customWidth="1"/>
    <col min="8203" max="8203" width="8.28515625" bestFit="1" customWidth="1"/>
    <col min="8449" max="8449" width="10.85546875" customWidth="1"/>
    <col min="8450" max="8453" width="5.42578125" bestFit="1" customWidth="1"/>
    <col min="8454" max="8454" width="8.28515625" bestFit="1" customWidth="1"/>
    <col min="8455" max="8458" width="7.5703125" customWidth="1"/>
    <col min="8459" max="8459" width="8.28515625" bestFit="1" customWidth="1"/>
    <col min="8705" max="8705" width="10.85546875" customWidth="1"/>
    <col min="8706" max="8709" width="5.42578125" bestFit="1" customWidth="1"/>
    <col min="8710" max="8710" width="8.28515625" bestFit="1" customWidth="1"/>
    <col min="8711" max="8714" width="7.5703125" customWidth="1"/>
    <col min="8715" max="8715" width="8.28515625" bestFit="1" customWidth="1"/>
    <col min="8961" max="8961" width="10.85546875" customWidth="1"/>
    <col min="8962" max="8965" width="5.42578125" bestFit="1" customWidth="1"/>
    <col min="8966" max="8966" width="8.28515625" bestFit="1" customWidth="1"/>
    <col min="8967" max="8970" width="7.5703125" customWidth="1"/>
    <col min="8971" max="8971" width="8.28515625" bestFit="1" customWidth="1"/>
    <col min="9217" max="9217" width="10.85546875" customWidth="1"/>
    <col min="9218" max="9221" width="5.42578125" bestFit="1" customWidth="1"/>
    <col min="9222" max="9222" width="8.28515625" bestFit="1" customWidth="1"/>
    <col min="9223" max="9226" width="7.5703125" customWidth="1"/>
    <col min="9227" max="9227" width="8.28515625" bestFit="1" customWidth="1"/>
    <col min="9473" max="9473" width="10.85546875" customWidth="1"/>
    <col min="9474" max="9477" width="5.42578125" bestFit="1" customWidth="1"/>
    <col min="9478" max="9478" width="8.28515625" bestFit="1" customWidth="1"/>
    <col min="9479" max="9482" width="7.5703125" customWidth="1"/>
    <col min="9483" max="9483" width="8.28515625" bestFit="1" customWidth="1"/>
    <col min="9729" max="9729" width="10.85546875" customWidth="1"/>
    <col min="9730" max="9733" width="5.42578125" bestFit="1" customWidth="1"/>
    <col min="9734" max="9734" width="8.28515625" bestFit="1" customWidth="1"/>
    <col min="9735" max="9738" width="7.5703125" customWidth="1"/>
    <col min="9739" max="9739" width="8.28515625" bestFit="1" customWidth="1"/>
    <col min="9985" max="9985" width="10.85546875" customWidth="1"/>
    <col min="9986" max="9989" width="5.42578125" bestFit="1" customWidth="1"/>
    <col min="9990" max="9990" width="8.28515625" bestFit="1" customWidth="1"/>
    <col min="9991" max="9994" width="7.5703125" customWidth="1"/>
    <col min="9995" max="9995" width="8.28515625" bestFit="1" customWidth="1"/>
    <col min="10241" max="10241" width="10.85546875" customWidth="1"/>
    <col min="10242" max="10245" width="5.42578125" bestFit="1" customWidth="1"/>
    <col min="10246" max="10246" width="8.28515625" bestFit="1" customWidth="1"/>
    <col min="10247" max="10250" width="7.5703125" customWidth="1"/>
    <col min="10251" max="10251" width="8.28515625" bestFit="1" customWidth="1"/>
    <col min="10497" max="10497" width="10.85546875" customWidth="1"/>
    <col min="10498" max="10501" width="5.42578125" bestFit="1" customWidth="1"/>
    <col min="10502" max="10502" width="8.28515625" bestFit="1" customWidth="1"/>
    <col min="10503" max="10506" width="7.5703125" customWidth="1"/>
    <col min="10507" max="10507" width="8.28515625" bestFit="1" customWidth="1"/>
    <col min="10753" max="10753" width="10.85546875" customWidth="1"/>
    <col min="10754" max="10757" width="5.42578125" bestFit="1" customWidth="1"/>
    <col min="10758" max="10758" width="8.28515625" bestFit="1" customWidth="1"/>
    <col min="10759" max="10762" width="7.5703125" customWidth="1"/>
    <col min="10763" max="10763" width="8.28515625" bestFit="1" customWidth="1"/>
    <col min="11009" max="11009" width="10.85546875" customWidth="1"/>
    <col min="11010" max="11013" width="5.42578125" bestFit="1" customWidth="1"/>
    <col min="11014" max="11014" width="8.28515625" bestFit="1" customWidth="1"/>
    <col min="11015" max="11018" width="7.5703125" customWidth="1"/>
    <col min="11019" max="11019" width="8.28515625" bestFit="1" customWidth="1"/>
    <col min="11265" max="11265" width="10.85546875" customWidth="1"/>
    <col min="11266" max="11269" width="5.42578125" bestFit="1" customWidth="1"/>
    <col min="11270" max="11270" width="8.28515625" bestFit="1" customWidth="1"/>
    <col min="11271" max="11274" width="7.5703125" customWidth="1"/>
    <col min="11275" max="11275" width="8.28515625" bestFit="1" customWidth="1"/>
    <col min="11521" max="11521" width="10.85546875" customWidth="1"/>
    <col min="11522" max="11525" width="5.42578125" bestFit="1" customWidth="1"/>
    <col min="11526" max="11526" width="8.28515625" bestFit="1" customWidth="1"/>
    <col min="11527" max="11530" width="7.5703125" customWidth="1"/>
    <col min="11531" max="11531" width="8.28515625" bestFit="1" customWidth="1"/>
    <col min="11777" max="11777" width="10.85546875" customWidth="1"/>
    <col min="11778" max="11781" width="5.42578125" bestFit="1" customWidth="1"/>
    <col min="11782" max="11782" width="8.28515625" bestFit="1" customWidth="1"/>
    <col min="11783" max="11786" width="7.5703125" customWidth="1"/>
    <col min="11787" max="11787" width="8.28515625" bestFit="1" customWidth="1"/>
    <col min="12033" max="12033" width="10.85546875" customWidth="1"/>
    <col min="12034" max="12037" width="5.42578125" bestFit="1" customWidth="1"/>
    <col min="12038" max="12038" width="8.28515625" bestFit="1" customWidth="1"/>
    <col min="12039" max="12042" width="7.5703125" customWidth="1"/>
    <col min="12043" max="12043" width="8.28515625" bestFit="1" customWidth="1"/>
    <col min="12289" max="12289" width="10.85546875" customWidth="1"/>
    <col min="12290" max="12293" width="5.42578125" bestFit="1" customWidth="1"/>
    <col min="12294" max="12294" width="8.28515625" bestFit="1" customWidth="1"/>
    <col min="12295" max="12298" width="7.5703125" customWidth="1"/>
    <col min="12299" max="12299" width="8.28515625" bestFit="1" customWidth="1"/>
    <col min="12545" max="12545" width="10.85546875" customWidth="1"/>
    <col min="12546" max="12549" width="5.42578125" bestFit="1" customWidth="1"/>
    <col min="12550" max="12550" width="8.28515625" bestFit="1" customWidth="1"/>
    <col min="12551" max="12554" width="7.5703125" customWidth="1"/>
    <col min="12555" max="12555" width="8.28515625" bestFit="1" customWidth="1"/>
    <col min="12801" max="12801" width="10.85546875" customWidth="1"/>
    <col min="12802" max="12805" width="5.42578125" bestFit="1" customWidth="1"/>
    <col min="12806" max="12806" width="8.28515625" bestFit="1" customWidth="1"/>
    <col min="12807" max="12810" width="7.5703125" customWidth="1"/>
    <col min="12811" max="12811" width="8.28515625" bestFit="1" customWidth="1"/>
    <col min="13057" max="13057" width="10.85546875" customWidth="1"/>
    <col min="13058" max="13061" width="5.42578125" bestFit="1" customWidth="1"/>
    <col min="13062" max="13062" width="8.28515625" bestFit="1" customWidth="1"/>
    <col min="13063" max="13066" width="7.5703125" customWidth="1"/>
    <col min="13067" max="13067" width="8.28515625" bestFit="1" customWidth="1"/>
    <col min="13313" max="13313" width="10.85546875" customWidth="1"/>
    <col min="13314" max="13317" width="5.42578125" bestFit="1" customWidth="1"/>
    <col min="13318" max="13318" width="8.28515625" bestFit="1" customWidth="1"/>
    <col min="13319" max="13322" width="7.5703125" customWidth="1"/>
    <col min="13323" max="13323" width="8.28515625" bestFit="1" customWidth="1"/>
    <col min="13569" max="13569" width="10.85546875" customWidth="1"/>
    <col min="13570" max="13573" width="5.42578125" bestFit="1" customWidth="1"/>
    <col min="13574" max="13574" width="8.28515625" bestFit="1" customWidth="1"/>
    <col min="13575" max="13578" width="7.5703125" customWidth="1"/>
    <col min="13579" max="13579" width="8.28515625" bestFit="1" customWidth="1"/>
    <col min="13825" max="13825" width="10.85546875" customWidth="1"/>
    <col min="13826" max="13829" width="5.42578125" bestFit="1" customWidth="1"/>
    <col min="13830" max="13830" width="8.28515625" bestFit="1" customWidth="1"/>
    <col min="13831" max="13834" width="7.5703125" customWidth="1"/>
    <col min="13835" max="13835" width="8.28515625" bestFit="1" customWidth="1"/>
    <col min="14081" max="14081" width="10.85546875" customWidth="1"/>
    <col min="14082" max="14085" width="5.42578125" bestFit="1" customWidth="1"/>
    <col min="14086" max="14086" width="8.28515625" bestFit="1" customWidth="1"/>
    <col min="14087" max="14090" width="7.5703125" customWidth="1"/>
    <col min="14091" max="14091" width="8.28515625" bestFit="1" customWidth="1"/>
    <col min="14337" max="14337" width="10.85546875" customWidth="1"/>
    <col min="14338" max="14341" width="5.42578125" bestFit="1" customWidth="1"/>
    <col min="14342" max="14342" width="8.28515625" bestFit="1" customWidth="1"/>
    <col min="14343" max="14346" width="7.5703125" customWidth="1"/>
    <col min="14347" max="14347" width="8.28515625" bestFit="1" customWidth="1"/>
    <col min="14593" max="14593" width="10.85546875" customWidth="1"/>
    <col min="14594" max="14597" width="5.42578125" bestFit="1" customWidth="1"/>
    <col min="14598" max="14598" width="8.28515625" bestFit="1" customWidth="1"/>
    <col min="14599" max="14602" width="7.5703125" customWidth="1"/>
    <col min="14603" max="14603" width="8.28515625" bestFit="1" customWidth="1"/>
    <col min="14849" max="14849" width="10.85546875" customWidth="1"/>
    <col min="14850" max="14853" width="5.42578125" bestFit="1" customWidth="1"/>
    <col min="14854" max="14854" width="8.28515625" bestFit="1" customWidth="1"/>
    <col min="14855" max="14858" width="7.5703125" customWidth="1"/>
    <col min="14859" max="14859" width="8.28515625" bestFit="1" customWidth="1"/>
    <col min="15105" max="15105" width="10.85546875" customWidth="1"/>
    <col min="15106" max="15109" width="5.42578125" bestFit="1" customWidth="1"/>
    <col min="15110" max="15110" width="8.28515625" bestFit="1" customWidth="1"/>
    <col min="15111" max="15114" width="7.5703125" customWidth="1"/>
    <col min="15115" max="15115" width="8.28515625" bestFit="1" customWidth="1"/>
    <col min="15361" max="15361" width="10.85546875" customWidth="1"/>
    <col min="15362" max="15365" width="5.42578125" bestFit="1" customWidth="1"/>
    <col min="15366" max="15366" width="8.28515625" bestFit="1" customWidth="1"/>
    <col min="15367" max="15370" width="7.5703125" customWidth="1"/>
    <col min="15371" max="15371" width="8.28515625" bestFit="1" customWidth="1"/>
    <col min="15617" max="15617" width="10.85546875" customWidth="1"/>
    <col min="15618" max="15621" width="5.42578125" bestFit="1" customWidth="1"/>
    <col min="15622" max="15622" width="8.28515625" bestFit="1" customWidth="1"/>
    <col min="15623" max="15626" width="7.5703125" customWidth="1"/>
    <col min="15627" max="15627" width="8.28515625" bestFit="1" customWidth="1"/>
    <col min="15873" max="15873" width="10.85546875" customWidth="1"/>
    <col min="15874" max="15877" width="5.42578125" bestFit="1" customWidth="1"/>
    <col min="15878" max="15878" width="8.28515625" bestFit="1" customWidth="1"/>
    <col min="15879" max="15882" width="7.5703125" customWidth="1"/>
    <col min="15883" max="15883" width="8.28515625" bestFit="1" customWidth="1"/>
    <col min="16129" max="16129" width="10.85546875" customWidth="1"/>
    <col min="16130" max="16133" width="5.42578125" bestFit="1" customWidth="1"/>
    <col min="16134" max="16134" width="8.28515625" bestFit="1" customWidth="1"/>
    <col min="16135" max="16138" width="7.5703125" customWidth="1"/>
    <col min="16139" max="16139" width="8.28515625" bestFit="1" customWidth="1"/>
  </cols>
  <sheetData>
    <row r="1" spans="1:20" ht="19.899999999999999" customHeight="1" x14ac:dyDescent="0.25">
      <c r="A1" s="2" t="s">
        <v>35</v>
      </c>
      <c r="B1" s="8">
        <v>2004</v>
      </c>
      <c r="C1" s="8">
        <v>2005</v>
      </c>
      <c r="D1" s="8">
        <v>2006</v>
      </c>
      <c r="E1" s="8">
        <v>2007</v>
      </c>
      <c r="F1" s="8">
        <v>2008</v>
      </c>
      <c r="G1" s="9">
        <v>2009</v>
      </c>
      <c r="H1" s="9">
        <v>2010</v>
      </c>
      <c r="I1" s="9">
        <v>2011</v>
      </c>
      <c r="J1" s="9">
        <v>2012</v>
      </c>
      <c r="K1" s="9">
        <v>2013</v>
      </c>
      <c r="L1" s="9">
        <v>2014</v>
      </c>
      <c r="M1" s="9">
        <v>2015</v>
      </c>
      <c r="N1" s="9">
        <v>2016</v>
      </c>
      <c r="O1" s="9">
        <v>2017</v>
      </c>
      <c r="P1" s="9">
        <v>2018</v>
      </c>
      <c r="Q1" s="9">
        <v>2019</v>
      </c>
      <c r="R1" s="178" t="s">
        <v>98</v>
      </c>
      <c r="S1" s="180"/>
      <c r="T1" s="179"/>
    </row>
    <row r="2" spans="1:20" ht="19.899999999999999" customHeight="1" x14ac:dyDescent="0.25">
      <c r="A2" s="1" t="s">
        <v>12</v>
      </c>
      <c r="B2" s="244" t="s">
        <v>97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  <c r="R2" s="5" t="s">
        <v>68</v>
      </c>
      <c r="S2" s="5" t="s">
        <v>67</v>
      </c>
      <c r="T2" s="5" t="s">
        <v>69</v>
      </c>
    </row>
    <row r="3" spans="1:20" ht="25.5" customHeight="1" x14ac:dyDescent="0.25">
      <c r="A3" s="41" t="s">
        <v>13</v>
      </c>
      <c r="B3" s="24">
        <v>8813</v>
      </c>
      <c r="C3" s="24">
        <v>7848</v>
      </c>
      <c r="D3" s="24">
        <v>8332</v>
      </c>
      <c r="E3" s="24">
        <v>8799</v>
      </c>
      <c r="F3" s="11">
        <v>9289</v>
      </c>
      <c r="G3" s="42">
        <v>9289</v>
      </c>
      <c r="H3" s="36">
        <v>8648</v>
      </c>
      <c r="I3" s="36">
        <v>8653</v>
      </c>
      <c r="J3" s="36">
        <v>8600</v>
      </c>
      <c r="K3" s="36">
        <v>8875</v>
      </c>
      <c r="L3" s="36">
        <v>9401</v>
      </c>
      <c r="M3" s="37">
        <v>9383</v>
      </c>
      <c r="N3" s="37">
        <v>8940</v>
      </c>
      <c r="O3" s="37">
        <v>8570</v>
      </c>
      <c r="P3" s="37"/>
      <c r="Q3" s="37"/>
      <c r="R3" s="10">
        <f>TRIMMEAN(K3:O3,0.4)</f>
        <v>9066</v>
      </c>
      <c r="S3" s="241" t="s">
        <v>70</v>
      </c>
      <c r="T3" s="242"/>
    </row>
    <row r="4" spans="1:20" ht="25.5" customHeight="1" x14ac:dyDescent="0.25">
      <c r="A4" s="41" t="s">
        <v>15</v>
      </c>
      <c r="B4" s="24">
        <v>8619</v>
      </c>
      <c r="C4" s="24">
        <v>7161</v>
      </c>
      <c r="D4" s="24">
        <v>7144</v>
      </c>
      <c r="E4" s="24">
        <v>8300</v>
      </c>
      <c r="F4" s="11">
        <v>8600</v>
      </c>
      <c r="G4" s="42">
        <v>8958</v>
      </c>
      <c r="H4" s="36">
        <v>8539</v>
      </c>
      <c r="I4" s="36">
        <v>8857</v>
      </c>
      <c r="J4" s="36">
        <v>8610</v>
      </c>
      <c r="K4" s="36">
        <v>8888</v>
      </c>
      <c r="L4" s="36">
        <v>8931</v>
      </c>
      <c r="M4" s="37">
        <v>9173</v>
      </c>
      <c r="N4" s="37">
        <v>9200</v>
      </c>
      <c r="O4" s="37">
        <v>8570</v>
      </c>
      <c r="P4" s="37"/>
      <c r="Q4" s="37"/>
      <c r="R4" s="10">
        <f>TRIMMEAN(K4:O4,0.4)</f>
        <v>8997.3333333333339</v>
      </c>
      <c r="S4" s="241" t="s">
        <v>70</v>
      </c>
      <c r="T4" s="242"/>
    </row>
    <row r="5" spans="1:20" ht="25.5" customHeight="1" x14ac:dyDescent="0.25">
      <c r="A5" s="41" t="s">
        <v>60</v>
      </c>
      <c r="B5" s="24">
        <v>8711</v>
      </c>
      <c r="C5" s="24">
        <v>7167</v>
      </c>
      <c r="D5" s="24">
        <v>8182</v>
      </c>
      <c r="E5" s="24">
        <v>7771</v>
      </c>
      <c r="F5" s="11">
        <v>8390</v>
      </c>
      <c r="G5" s="42">
        <v>5000</v>
      </c>
      <c r="H5" s="36">
        <v>6013</v>
      </c>
      <c r="I5" s="36">
        <v>6331</v>
      </c>
      <c r="J5" s="36">
        <v>6226</v>
      </c>
      <c r="K5" s="36">
        <v>6674</v>
      </c>
      <c r="L5" s="36">
        <v>6611</v>
      </c>
      <c r="M5" s="37">
        <v>7500</v>
      </c>
      <c r="N5" s="37"/>
      <c r="O5" s="37"/>
      <c r="P5" s="37"/>
      <c r="Q5" s="37"/>
      <c r="R5" s="241" t="s">
        <v>99</v>
      </c>
      <c r="S5" s="243"/>
      <c r="T5" s="242"/>
    </row>
    <row r="6" spans="1:20" s="6" customFormat="1" ht="25.5" customHeight="1" x14ac:dyDescent="0.25">
      <c r="A6" s="41" t="s">
        <v>14</v>
      </c>
      <c r="B6" s="24">
        <v>8508</v>
      </c>
      <c r="C6" s="24">
        <v>7703</v>
      </c>
      <c r="D6" s="24">
        <v>8100</v>
      </c>
      <c r="E6" s="24">
        <v>8125</v>
      </c>
      <c r="F6" s="11">
        <v>7680</v>
      </c>
      <c r="G6" s="42">
        <v>8846</v>
      </c>
      <c r="H6" s="36">
        <v>8610</v>
      </c>
      <c r="I6" s="36">
        <v>8730</v>
      </c>
      <c r="J6" s="36">
        <v>8808</v>
      </c>
      <c r="K6" s="36">
        <v>8982</v>
      </c>
      <c r="L6" s="36">
        <v>9000</v>
      </c>
      <c r="M6" s="37">
        <v>9495</v>
      </c>
      <c r="N6" s="37">
        <v>9090</v>
      </c>
      <c r="O6" s="37">
        <v>8500</v>
      </c>
      <c r="P6" s="37"/>
      <c r="Q6" s="37"/>
      <c r="R6" s="10">
        <f>TRIMMEAN(K6:O6,0.4)</f>
        <v>9024</v>
      </c>
      <c r="S6" s="241" t="s">
        <v>70</v>
      </c>
      <c r="T6" s="242"/>
    </row>
    <row r="7" spans="1:20" s="7" customFormat="1" ht="25.5" customHeight="1" x14ac:dyDescent="0.25">
      <c r="A7" s="41" t="s">
        <v>61</v>
      </c>
      <c r="B7" s="24">
        <v>7422</v>
      </c>
      <c r="C7" s="24">
        <v>6608</v>
      </c>
      <c r="D7" s="24">
        <v>6158</v>
      </c>
      <c r="E7" s="24">
        <v>7163</v>
      </c>
      <c r="F7" s="11">
        <v>7740</v>
      </c>
      <c r="G7" s="42">
        <v>5000</v>
      </c>
      <c r="H7" s="36">
        <v>5500</v>
      </c>
      <c r="I7" s="36">
        <v>6760</v>
      </c>
      <c r="J7" s="36">
        <v>6240</v>
      </c>
      <c r="K7" s="36">
        <v>5733</v>
      </c>
      <c r="L7" s="36">
        <v>6058</v>
      </c>
      <c r="M7" s="37">
        <v>7500</v>
      </c>
      <c r="N7" s="37"/>
      <c r="O7" s="37"/>
      <c r="P7" s="37"/>
      <c r="Q7" s="37"/>
      <c r="R7" s="241" t="s">
        <v>99</v>
      </c>
      <c r="S7" s="243"/>
      <c r="T7" s="242"/>
    </row>
    <row r="8" spans="1:20" ht="25.5" customHeight="1" x14ac:dyDescent="0.25">
      <c r="A8" s="41" t="s">
        <v>62</v>
      </c>
      <c r="B8" s="24">
        <v>9021</v>
      </c>
      <c r="C8" s="24">
        <v>7641</v>
      </c>
      <c r="D8" s="24">
        <v>6000</v>
      </c>
      <c r="E8" s="24">
        <v>8622</v>
      </c>
      <c r="F8" s="11"/>
      <c r="G8" s="42">
        <v>3100</v>
      </c>
      <c r="H8" s="36">
        <v>5700</v>
      </c>
      <c r="I8" s="36">
        <v>5440</v>
      </c>
      <c r="J8" s="36">
        <v>3100</v>
      </c>
      <c r="K8" s="36">
        <v>4747</v>
      </c>
      <c r="L8" s="36">
        <v>4672</v>
      </c>
      <c r="M8" s="37"/>
      <c r="N8" s="37"/>
      <c r="O8" s="37"/>
      <c r="P8" s="37"/>
      <c r="Q8" s="37"/>
      <c r="R8" s="241" t="s">
        <v>99</v>
      </c>
      <c r="S8" s="243"/>
      <c r="T8" s="242"/>
    </row>
    <row r="9" spans="1:20" s="7" customFormat="1" ht="25.5" customHeight="1" x14ac:dyDescent="0.25">
      <c r="A9" s="41" t="s">
        <v>22</v>
      </c>
      <c r="B9" s="24">
        <v>8508</v>
      </c>
      <c r="C9" s="24">
        <v>7703</v>
      </c>
      <c r="D9" s="24">
        <v>8100</v>
      </c>
      <c r="E9" s="24">
        <v>8125</v>
      </c>
      <c r="F9" s="11">
        <v>7680</v>
      </c>
      <c r="G9" s="42">
        <v>7980</v>
      </c>
      <c r="H9" s="36">
        <v>8637</v>
      </c>
      <c r="I9" s="36">
        <v>8524</v>
      </c>
      <c r="J9" s="36">
        <v>7395</v>
      </c>
      <c r="K9" s="36">
        <v>8135</v>
      </c>
      <c r="L9" s="36">
        <v>6611</v>
      </c>
      <c r="M9" s="37">
        <v>7500</v>
      </c>
      <c r="N9" s="37"/>
      <c r="O9" s="37"/>
      <c r="P9" s="37"/>
      <c r="Q9" s="37"/>
      <c r="R9" s="241" t="s">
        <v>99</v>
      </c>
      <c r="S9" s="243"/>
      <c r="T9" s="242"/>
    </row>
    <row r="10" spans="1:20" s="7" customFormat="1" ht="25.5" customHeight="1" x14ac:dyDescent="0.25">
      <c r="A10" s="41" t="s">
        <v>66</v>
      </c>
      <c r="B10" s="24"/>
      <c r="C10" s="24"/>
      <c r="D10" s="24"/>
      <c r="E10" s="24"/>
      <c r="F10" s="11"/>
      <c r="G10" s="42"/>
      <c r="H10" s="36"/>
      <c r="I10" s="36"/>
      <c r="J10" s="36"/>
      <c r="K10" s="36"/>
      <c r="L10" s="36"/>
      <c r="M10" s="37"/>
      <c r="N10" s="37">
        <v>9370</v>
      </c>
      <c r="O10" s="37">
        <v>8610</v>
      </c>
      <c r="P10" s="37"/>
      <c r="Q10" s="37"/>
      <c r="R10" s="241" t="s">
        <v>99</v>
      </c>
      <c r="S10" s="243"/>
      <c r="T10" s="242"/>
    </row>
    <row r="11" spans="1:20" s="7" customFormat="1" ht="25.5" customHeight="1" x14ac:dyDescent="0.25">
      <c r="A11" s="41" t="s">
        <v>23</v>
      </c>
      <c r="B11" s="24">
        <v>8609</v>
      </c>
      <c r="C11" s="24">
        <v>7700</v>
      </c>
      <c r="D11" s="24">
        <v>7750</v>
      </c>
      <c r="E11" s="24">
        <v>8941</v>
      </c>
      <c r="F11" s="11"/>
      <c r="G11" s="42">
        <v>7392</v>
      </c>
      <c r="H11" s="36">
        <v>7312</v>
      </c>
      <c r="I11" s="36">
        <v>7423</v>
      </c>
      <c r="J11" s="36">
        <v>7217</v>
      </c>
      <c r="K11" s="36">
        <v>7737</v>
      </c>
      <c r="L11" s="36">
        <v>8251</v>
      </c>
      <c r="M11" s="37">
        <v>8331</v>
      </c>
      <c r="N11" s="37">
        <v>8100</v>
      </c>
      <c r="O11" s="37"/>
      <c r="P11" s="37"/>
      <c r="Q11" s="37"/>
      <c r="R11" s="241" t="s">
        <v>99</v>
      </c>
      <c r="S11" s="243"/>
      <c r="T11" s="242"/>
    </row>
    <row r="12" spans="1:20" ht="25.5" customHeight="1" x14ac:dyDescent="0.25">
      <c r="A12" s="41" t="s">
        <v>19</v>
      </c>
      <c r="B12" s="24">
        <v>8737</v>
      </c>
      <c r="C12" s="24">
        <v>7502</v>
      </c>
      <c r="D12" s="24">
        <v>7535</v>
      </c>
      <c r="E12" s="24">
        <v>8028</v>
      </c>
      <c r="F12" s="11">
        <v>7380</v>
      </c>
      <c r="G12" s="42">
        <v>7339</v>
      </c>
      <c r="H12" s="36">
        <v>5207</v>
      </c>
      <c r="I12" s="36">
        <v>7214</v>
      </c>
      <c r="J12" s="36">
        <v>7422</v>
      </c>
      <c r="K12" s="36">
        <v>8837</v>
      </c>
      <c r="L12" s="36">
        <v>8501</v>
      </c>
      <c r="M12" s="37">
        <v>6989</v>
      </c>
      <c r="N12" s="37"/>
      <c r="O12" s="37">
        <v>8090</v>
      </c>
      <c r="P12" s="37"/>
      <c r="Q12" s="37"/>
      <c r="R12" s="241" t="s">
        <v>99</v>
      </c>
      <c r="S12" s="243"/>
      <c r="T12" s="242"/>
    </row>
    <row r="13" spans="1:20" ht="25.5" customHeight="1" x14ac:dyDescent="0.25">
      <c r="A13" s="41" t="s">
        <v>20</v>
      </c>
      <c r="B13" s="24">
        <v>8161</v>
      </c>
      <c r="C13" s="24">
        <v>7691</v>
      </c>
      <c r="D13" s="24">
        <v>7951</v>
      </c>
      <c r="E13" s="24">
        <v>8277</v>
      </c>
      <c r="F13" s="11">
        <v>8190</v>
      </c>
      <c r="G13" s="42">
        <v>8124</v>
      </c>
      <c r="H13" s="36">
        <v>6504</v>
      </c>
      <c r="I13" s="36">
        <v>7956</v>
      </c>
      <c r="J13" s="36">
        <v>7531</v>
      </c>
      <c r="K13" s="36">
        <v>7864</v>
      </c>
      <c r="L13" s="36">
        <v>8715</v>
      </c>
      <c r="M13" s="37">
        <v>9000</v>
      </c>
      <c r="N13" s="37"/>
      <c r="O13" s="37"/>
      <c r="P13" s="37"/>
      <c r="Q13" s="37"/>
      <c r="R13" s="241" t="s">
        <v>99</v>
      </c>
      <c r="S13" s="243"/>
      <c r="T13" s="242"/>
    </row>
    <row r="14" spans="1:20" ht="25.5" customHeight="1" x14ac:dyDescent="0.25">
      <c r="A14" s="41" t="s">
        <v>63</v>
      </c>
      <c r="B14" s="24">
        <v>8349</v>
      </c>
      <c r="C14" s="24">
        <v>7166</v>
      </c>
      <c r="D14" s="24">
        <v>7345</v>
      </c>
      <c r="E14" s="24">
        <v>7745</v>
      </c>
      <c r="F14" s="11">
        <v>8540</v>
      </c>
      <c r="G14" s="42">
        <v>7780</v>
      </c>
      <c r="H14" s="36">
        <v>7080</v>
      </c>
      <c r="I14" s="36">
        <v>7980</v>
      </c>
      <c r="J14" s="36">
        <v>8180</v>
      </c>
      <c r="K14" s="36">
        <v>7980</v>
      </c>
      <c r="L14" s="36">
        <v>6611</v>
      </c>
      <c r="M14" s="37">
        <v>9000</v>
      </c>
      <c r="N14" s="37"/>
      <c r="O14" s="37"/>
      <c r="P14" s="37"/>
      <c r="Q14" s="37"/>
      <c r="R14" s="241" t="s">
        <v>99</v>
      </c>
      <c r="S14" s="243"/>
      <c r="T14" s="242"/>
    </row>
    <row r="15" spans="1:20" ht="25.5" customHeight="1" x14ac:dyDescent="0.25">
      <c r="A15" s="41" t="s">
        <v>21</v>
      </c>
      <c r="B15" s="24">
        <f t="shared" ref="B15:F15" si="0">SUM(B3:B14)/COUNT(B3:B14)</f>
        <v>8496.181818181818</v>
      </c>
      <c r="C15" s="24">
        <f t="shared" si="0"/>
        <v>7444.545454545455</v>
      </c>
      <c r="D15" s="24">
        <f t="shared" si="0"/>
        <v>7508.818181818182</v>
      </c>
      <c r="E15" s="24">
        <f t="shared" si="0"/>
        <v>8172.363636363636</v>
      </c>
      <c r="F15" s="11">
        <f t="shared" si="0"/>
        <v>8165.4444444444443</v>
      </c>
      <c r="G15" s="42">
        <v>8030</v>
      </c>
      <c r="H15" s="36">
        <v>7070</v>
      </c>
      <c r="I15" s="36">
        <v>7964</v>
      </c>
      <c r="J15" s="36">
        <v>7585</v>
      </c>
      <c r="K15" s="36">
        <v>7449</v>
      </c>
      <c r="L15" s="36">
        <v>6611</v>
      </c>
      <c r="M15" s="37">
        <v>7500</v>
      </c>
      <c r="N15" s="37"/>
      <c r="O15" s="37"/>
      <c r="P15" s="37"/>
      <c r="Q15" s="37"/>
      <c r="R15" s="241" t="s">
        <v>99</v>
      </c>
      <c r="S15" s="243"/>
      <c r="T15" s="242"/>
    </row>
    <row r="16" spans="1:20" ht="25.5" customHeight="1" x14ac:dyDescent="0.25">
      <c r="A16" s="41" t="s">
        <v>17</v>
      </c>
      <c r="B16" s="3">
        <v>8737</v>
      </c>
      <c r="C16" s="3">
        <v>7502</v>
      </c>
      <c r="D16" s="24">
        <v>7535</v>
      </c>
      <c r="E16" s="24">
        <v>8028</v>
      </c>
      <c r="F16" s="24">
        <v>7380</v>
      </c>
      <c r="G16" s="42">
        <v>8619</v>
      </c>
      <c r="H16" s="36">
        <v>8067</v>
      </c>
      <c r="I16" s="36">
        <v>8479</v>
      </c>
      <c r="J16" s="36">
        <v>8231</v>
      </c>
      <c r="K16" s="36">
        <v>8645</v>
      </c>
      <c r="L16" s="36">
        <v>8992</v>
      </c>
      <c r="M16" s="37">
        <v>9027</v>
      </c>
      <c r="N16" s="37">
        <v>8770</v>
      </c>
      <c r="O16" s="37">
        <v>8120</v>
      </c>
      <c r="P16" s="37"/>
      <c r="Q16" s="37"/>
      <c r="R16" s="10">
        <f>TRIMMEAN(I16:M16,0.4)</f>
        <v>8705.3333333333339</v>
      </c>
      <c r="S16" s="241" t="s">
        <v>70</v>
      </c>
      <c r="T16" s="242"/>
    </row>
    <row r="17" spans="1:20" ht="25.5" customHeight="1" x14ac:dyDescent="0.25">
      <c r="A17" s="41" t="s">
        <v>64</v>
      </c>
      <c r="G17" s="42">
        <v>5578</v>
      </c>
      <c r="H17" s="36">
        <v>6922</v>
      </c>
      <c r="I17" s="36">
        <v>6084</v>
      </c>
      <c r="J17" s="36">
        <v>6093</v>
      </c>
      <c r="K17" s="36">
        <v>6250</v>
      </c>
      <c r="L17" s="36">
        <v>8800</v>
      </c>
      <c r="M17" s="37">
        <v>6803</v>
      </c>
      <c r="N17" s="37"/>
      <c r="O17" s="37"/>
      <c r="P17" s="37"/>
      <c r="Q17" s="37"/>
      <c r="R17" s="241" t="s">
        <v>99</v>
      </c>
      <c r="S17" s="243"/>
      <c r="T17" s="242"/>
    </row>
    <row r="18" spans="1:20" ht="25.5" customHeight="1" x14ac:dyDescent="0.25">
      <c r="A18" s="41" t="s">
        <v>65</v>
      </c>
      <c r="G18" s="42">
        <v>5000</v>
      </c>
      <c r="H18" s="36">
        <v>5500</v>
      </c>
      <c r="I18" s="36">
        <v>6760</v>
      </c>
      <c r="J18" s="36">
        <v>6240</v>
      </c>
      <c r="K18" s="36">
        <v>5733</v>
      </c>
      <c r="L18" s="36">
        <v>6058</v>
      </c>
      <c r="M18" s="37"/>
      <c r="N18" s="37"/>
      <c r="O18" s="37"/>
      <c r="P18" s="37"/>
      <c r="Q18" s="37"/>
      <c r="R18" s="241" t="s">
        <v>99</v>
      </c>
      <c r="S18" s="243"/>
      <c r="T18" s="242"/>
    </row>
    <row r="19" spans="1:20" ht="25.5" customHeight="1" x14ac:dyDescent="0.25">
      <c r="A19" s="41" t="s">
        <v>18</v>
      </c>
      <c r="B19" s="3">
        <v>8161</v>
      </c>
      <c r="C19" s="3">
        <v>7691</v>
      </c>
      <c r="D19" s="24">
        <v>7951</v>
      </c>
      <c r="E19" s="24">
        <v>8277</v>
      </c>
      <c r="F19" s="24">
        <v>8190</v>
      </c>
      <c r="G19" s="42">
        <v>8390</v>
      </c>
      <c r="H19" s="36">
        <v>7325</v>
      </c>
      <c r="I19" s="36">
        <v>7900</v>
      </c>
      <c r="J19" s="36">
        <v>7924</v>
      </c>
      <c r="K19" s="36">
        <v>8107</v>
      </c>
      <c r="L19" s="36">
        <v>8267</v>
      </c>
      <c r="M19" s="37">
        <v>8602</v>
      </c>
      <c r="N19" s="37">
        <v>8000</v>
      </c>
      <c r="O19" s="37"/>
      <c r="P19" s="37"/>
      <c r="Q19" s="37"/>
      <c r="R19" s="241" t="s">
        <v>99</v>
      </c>
      <c r="S19" s="243"/>
      <c r="T19" s="242"/>
    </row>
    <row r="20" spans="1:20" ht="25.5" customHeight="1" x14ac:dyDescent="0.25">
      <c r="A20" s="41" t="s">
        <v>16</v>
      </c>
      <c r="B20" s="3">
        <v>8349</v>
      </c>
      <c r="C20" s="3">
        <v>7166</v>
      </c>
      <c r="D20" s="24">
        <v>7345</v>
      </c>
      <c r="E20" s="24">
        <v>7745</v>
      </c>
      <c r="F20" s="24">
        <v>8540</v>
      </c>
      <c r="G20" s="42">
        <v>8266</v>
      </c>
      <c r="H20" s="36">
        <v>7678</v>
      </c>
      <c r="I20" s="36">
        <v>8121</v>
      </c>
      <c r="J20" s="36">
        <v>7690</v>
      </c>
      <c r="K20" s="36">
        <v>8188</v>
      </c>
      <c r="L20" s="36">
        <v>8220</v>
      </c>
      <c r="M20" s="37">
        <v>9014</v>
      </c>
      <c r="N20" s="37">
        <v>7970</v>
      </c>
      <c r="O20" s="37">
        <v>7740</v>
      </c>
      <c r="P20" s="37"/>
      <c r="Q20" s="37"/>
      <c r="R20" s="10">
        <f>TRIMMEAN(I20:M20,0.4)</f>
        <v>8176.333333333333</v>
      </c>
      <c r="S20" s="241" t="s">
        <v>70</v>
      </c>
      <c r="T20" s="242"/>
    </row>
  </sheetData>
  <mergeCells count="20">
    <mergeCell ref="B2:Q2"/>
    <mergeCell ref="R1:T1"/>
    <mergeCell ref="R12:T12"/>
    <mergeCell ref="R11:T11"/>
    <mergeCell ref="R10:T10"/>
    <mergeCell ref="R9:T9"/>
    <mergeCell ref="R8:T8"/>
    <mergeCell ref="R7:T7"/>
    <mergeCell ref="S3:T3"/>
    <mergeCell ref="S4:T4"/>
    <mergeCell ref="S20:T20"/>
    <mergeCell ref="R5:T5"/>
    <mergeCell ref="R13:T13"/>
    <mergeCell ref="R14:T14"/>
    <mergeCell ref="R15:T15"/>
    <mergeCell ref="R17:T17"/>
    <mergeCell ref="R18:T18"/>
    <mergeCell ref="R19:T19"/>
    <mergeCell ref="S6:T6"/>
    <mergeCell ref="S16:T16"/>
  </mergeCells>
  <printOptions horizontalCentered="1" verticalCentered="1"/>
  <pageMargins left="0.7" right="0.7" top="1.2795833333333333" bottom="0.75" header="0.3" footer="0.3"/>
  <pageSetup scale="83" orientation="landscape" r:id="rId1"/>
  <headerFooter>
    <oddHeader xml:space="preserve">&amp;L&amp;"Times New Roman,Regular"&amp;12&amp;K00B050SacValleyLaw LLP
437 Century Park Drive, Suite C
Yuba City, CA  95991
(530) 751-9730&amp;"-,Regular"&amp;11&amp;K01+000
&amp;C&amp;14
COUNTY YIELDS - TEMPERATE JAPONICA RICE             
</oddHeader>
    <oddFooter>&amp;L&amp;Z&amp;F&amp;A&amp;R&amp;D&amp;T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Layout" topLeftCell="B11" zoomScaleNormal="100" workbookViewId="0">
      <selection activeCell="A19" sqref="A19:Y19"/>
    </sheetView>
  </sheetViews>
  <sheetFormatPr defaultRowHeight="15" x14ac:dyDescent="0.25"/>
  <cols>
    <col min="1" max="1" width="10.85546875" style="26" customWidth="1"/>
    <col min="2" max="2" width="8.42578125" style="26" customWidth="1"/>
    <col min="3" max="3" width="8" style="26" customWidth="1"/>
    <col min="4" max="5" width="7.7109375" style="26" customWidth="1"/>
    <col min="6" max="6" width="8" style="26" customWidth="1"/>
    <col min="7" max="7" width="8.85546875" style="26" customWidth="1"/>
    <col min="8" max="9" width="8" style="26" customWidth="1"/>
    <col min="10" max="10" width="9" style="26" customWidth="1"/>
    <col min="11" max="18" width="8" style="26" customWidth="1"/>
    <col min="19" max="19" width="8.5703125" style="26" customWidth="1"/>
    <col min="20" max="23" width="9.140625" style="26" bestFit="1" customWidth="1"/>
    <col min="24" max="259" width="8.85546875" style="26"/>
    <col min="260" max="260" width="10.85546875" style="26" customWidth="1"/>
    <col min="261" max="264" width="5.42578125" style="26" bestFit="1" customWidth="1"/>
    <col min="265" max="265" width="8.28515625" style="26" bestFit="1" customWidth="1"/>
    <col min="266" max="269" width="7.5703125" style="26" customWidth="1"/>
    <col min="270" max="270" width="8.28515625" style="26" bestFit="1" customWidth="1"/>
    <col min="271" max="515" width="8.85546875" style="26"/>
    <col min="516" max="516" width="10.85546875" style="26" customWidth="1"/>
    <col min="517" max="520" width="5.42578125" style="26" bestFit="1" customWidth="1"/>
    <col min="521" max="521" width="8.28515625" style="26" bestFit="1" customWidth="1"/>
    <col min="522" max="525" width="7.5703125" style="26" customWidth="1"/>
    <col min="526" max="526" width="8.28515625" style="26" bestFit="1" customWidth="1"/>
    <col min="527" max="771" width="8.85546875" style="26"/>
    <col min="772" max="772" width="10.85546875" style="26" customWidth="1"/>
    <col min="773" max="776" width="5.42578125" style="26" bestFit="1" customWidth="1"/>
    <col min="777" max="777" width="8.28515625" style="26" bestFit="1" customWidth="1"/>
    <col min="778" max="781" width="7.5703125" style="26" customWidth="1"/>
    <col min="782" max="782" width="8.28515625" style="26" bestFit="1" customWidth="1"/>
    <col min="783" max="1027" width="8.85546875" style="26"/>
    <col min="1028" max="1028" width="10.85546875" style="26" customWidth="1"/>
    <col min="1029" max="1032" width="5.42578125" style="26" bestFit="1" customWidth="1"/>
    <col min="1033" max="1033" width="8.28515625" style="26" bestFit="1" customWidth="1"/>
    <col min="1034" max="1037" width="7.5703125" style="26" customWidth="1"/>
    <col min="1038" max="1038" width="8.28515625" style="26" bestFit="1" customWidth="1"/>
    <col min="1039" max="1283" width="8.85546875" style="26"/>
    <col min="1284" max="1284" width="10.85546875" style="26" customWidth="1"/>
    <col min="1285" max="1288" width="5.42578125" style="26" bestFit="1" customWidth="1"/>
    <col min="1289" max="1289" width="8.28515625" style="26" bestFit="1" customWidth="1"/>
    <col min="1290" max="1293" width="7.5703125" style="26" customWidth="1"/>
    <col min="1294" max="1294" width="8.28515625" style="26" bestFit="1" customWidth="1"/>
    <col min="1295" max="1539" width="8.85546875" style="26"/>
    <col min="1540" max="1540" width="10.85546875" style="26" customWidth="1"/>
    <col min="1541" max="1544" width="5.42578125" style="26" bestFit="1" customWidth="1"/>
    <col min="1545" max="1545" width="8.28515625" style="26" bestFit="1" customWidth="1"/>
    <col min="1546" max="1549" width="7.5703125" style="26" customWidth="1"/>
    <col min="1550" max="1550" width="8.28515625" style="26" bestFit="1" customWidth="1"/>
    <col min="1551" max="1795" width="8.85546875" style="26"/>
    <col min="1796" max="1796" width="10.85546875" style="26" customWidth="1"/>
    <col min="1797" max="1800" width="5.42578125" style="26" bestFit="1" customWidth="1"/>
    <col min="1801" max="1801" width="8.28515625" style="26" bestFit="1" customWidth="1"/>
    <col min="1802" max="1805" width="7.5703125" style="26" customWidth="1"/>
    <col min="1806" max="1806" width="8.28515625" style="26" bestFit="1" customWidth="1"/>
    <col min="1807" max="2051" width="8.85546875" style="26"/>
    <col min="2052" max="2052" width="10.85546875" style="26" customWidth="1"/>
    <col min="2053" max="2056" width="5.42578125" style="26" bestFit="1" customWidth="1"/>
    <col min="2057" max="2057" width="8.28515625" style="26" bestFit="1" customWidth="1"/>
    <col min="2058" max="2061" width="7.5703125" style="26" customWidth="1"/>
    <col min="2062" max="2062" width="8.28515625" style="26" bestFit="1" customWidth="1"/>
    <col min="2063" max="2307" width="8.85546875" style="26"/>
    <col min="2308" max="2308" width="10.85546875" style="26" customWidth="1"/>
    <col min="2309" max="2312" width="5.42578125" style="26" bestFit="1" customWidth="1"/>
    <col min="2313" max="2313" width="8.28515625" style="26" bestFit="1" customWidth="1"/>
    <col min="2314" max="2317" width="7.5703125" style="26" customWidth="1"/>
    <col min="2318" max="2318" width="8.28515625" style="26" bestFit="1" customWidth="1"/>
    <col min="2319" max="2563" width="8.85546875" style="26"/>
    <col min="2564" max="2564" width="10.85546875" style="26" customWidth="1"/>
    <col min="2565" max="2568" width="5.42578125" style="26" bestFit="1" customWidth="1"/>
    <col min="2569" max="2569" width="8.28515625" style="26" bestFit="1" customWidth="1"/>
    <col min="2570" max="2573" width="7.5703125" style="26" customWidth="1"/>
    <col min="2574" max="2574" width="8.28515625" style="26" bestFit="1" customWidth="1"/>
    <col min="2575" max="2819" width="8.85546875" style="26"/>
    <col min="2820" max="2820" width="10.85546875" style="26" customWidth="1"/>
    <col min="2821" max="2824" width="5.42578125" style="26" bestFit="1" customWidth="1"/>
    <col min="2825" max="2825" width="8.28515625" style="26" bestFit="1" customWidth="1"/>
    <col min="2826" max="2829" width="7.5703125" style="26" customWidth="1"/>
    <col min="2830" max="2830" width="8.28515625" style="26" bestFit="1" customWidth="1"/>
    <col min="2831" max="3075" width="8.85546875" style="26"/>
    <col min="3076" max="3076" width="10.85546875" style="26" customWidth="1"/>
    <col min="3077" max="3080" width="5.42578125" style="26" bestFit="1" customWidth="1"/>
    <col min="3081" max="3081" width="8.28515625" style="26" bestFit="1" customWidth="1"/>
    <col min="3082" max="3085" width="7.5703125" style="26" customWidth="1"/>
    <col min="3086" max="3086" width="8.28515625" style="26" bestFit="1" customWidth="1"/>
    <col min="3087" max="3331" width="8.85546875" style="26"/>
    <col min="3332" max="3332" width="10.85546875" style="26" customWidth="1"/>
    <col min="3333" max="3336" width="5.42578125" style="26" bestFit="1" customWidth="1"/>
    <col min="3337" max="3337" width="8.28515625" style="26" bestFit="1" customWidth="1"/>
    <col min="3338" max="3341" width="7.5703125" style="26" customWidth="1"/>
    <col min="3342" max="3342" width="8.28515625" style="26" bestFit="1" customWidth="1"/>
    <col min="3343" max="3587" width="8.85546875" style="26"/>
    <col min="3588" max="3588" width="10.85546875" style="26" customWidth="1"/>
    <col min="3589" max="3592" width="5.42578125" style="26" bestFit="1" customWidth="1"/>
    <col min="3593" max="3593" width="8.28515625" style="26" bestFit="1" customWidth="1"/>
    <col min="3594" max="3597" width="7.5703125" style="26" customWidth="1"/>
    <col min="3598" max="3598" width="8.28515625" style="26" bestFit="1" customWidth="1"/>
    <col min="3599" max="3843" width="8.85546875" style="26"/>
    <col min="3844" max="3844" width="10.85546875" style="26" customWidth="1"/>
    <col min="3845" max="3848" width="5.42578125" style="26" bestFit="1" customWidth="1"/>
    <col min="3849" max="3849" width="8.28515625" style="26" bestFit="1" customWidth="1"/>
    <col min="3850" max="3853" width="7.5703125" style="26" customWidth="1"/>
    <col min="3854" max="3854" width="8.28515625" style="26" bestFit="1" customWidth="1"/>
    <col min="3855" max="4099" width="8.85546875" style="26"/>
    <col min="4100" max="4100" width="10.85546875" style="26" customWidth="1"/>
    <col min="4101" max="4104" width="5.42578125" style="26" bestFit="1" customWidth="1"/>
    <col min="4105" max="4105" width="8.28515625" style="26" bestFit="1" customWidth="1"/>
    <col min="4106" max="4109" width="7.5703125" style="26" customWidth="1"/>
    <col min="4110" max="4110" width="8.28515625" style="26" bestFit="1" customWidth="1"/>
    <col min="4111" max="4355" width="8.85546875" style="26"/>
    <col min="4356" max="4356" width="10.85546875" style="26" customWidth="1"/>
    <col min="4357" max="4360" width="5.42578125" style="26" bestFit="1" customWidth="1"/>
    <col min="4361" max="4361" width="8.28515625" style="26" bestFit="1" customWidth="1"/>
    <col min="4362" max="4365" width="7.5703125" style="26" customWidth="1"/>
    <col min="4366" max="4366" width="8.28515625" style="26" bestFit="1" customWidth="1"/>
    <col min="4367" max="4611" width="8.85546875" style="26"/>
    <col min="4612" max="4612" width="10.85546875" style="26" customWidth="1"/>
    <col min="4613" max="4616" width="5.42578125" style="26" bestFit="1" customWidth="1"/>
    <col min="4617" max="4617" width="8.28515625" style="26" bestFit="1" customWidth="1"/>
    <col min="4618" max="4621" width="7.5703125" style="26" customWidth="1"/>
    <col min="4622" max="4622" width="8.28515625" style="26" bestFit="1" customWidth="1"/>
    <col min="4623" max="4867" width="8.85546875" style="26"/>
    <col min="4868" max="4868" width="10.85546875" style="26" customWidth="1"/>
    <col min="4869" max="4872" width="5.42578125" style="26" bestFit="1" customWidth="1"/>
    <col min="4873" max="4873" width="8.28515625" style="26" bestFit="1" customWidth="1"/>
    <col min="4874" max="4877" width="7.5703125" style="26" customWidth="1"/>
    <col min="4878" max="4878" width="8.28515625" style="26" bestFit="1" customWidth="1"/>
    <col min="4879" max="5123" width="8.85546875" style="26"/>
    <col min="5124" max="5124" width="10.85546875" style="26" customWidth="1"/>
    <col min="5125" max="5128" width="5.42578125" style="26" bestFit="1" customWidth="1"/>
    <col min="5129" max="5129" width="8.28515625" style="26" bestFit="1" customWidth="1"/>
    <col min="5130" max="5133" width="7.5703125" style="26" customWidth="1"/>
    <col min="5134" max="5134" width="8.28515625" style="26" bestFit="1" customWidth="1"/>
    <col min="5135" max="5379" width="8.85546875" style="26"/>
    <col min="5380" max="5380" width="10.85546875" style="26" customWidth="1"/>
    <col min="5381" max="5384" width="5.42578125" style="26" bestFit="1" customWidth="1"/>
    <col min="5385" max="5385" width="8.28515625" style="26" bestFit="1" customWidth="1"/>
    <col min="5386" max="5389" width="7.5703125" style="26" customWidth="1"/>
    <col min="5390" max="5390" width="8.28515625" style="26" bestFit="1" customWidth="1"/>
    <col min="5391" max="5635" width="8.85546875" style="26"/>
    <col min="5636" max="5636" width="10.85546875" style="26" customWidth="1"/>
    <col min="5637" max="5640" width="5.42578125" style="26" bestFit="1" customWidth="1"/>
    <col min="5641" max="5641" width="8.28515625" style="26" bestFit="1" customWidth="1"/>
    <col min="5642" max="5645" width="7.5703125" style="26" customWidth="1"/>
    <col min="5646" max="5646" width="8.28515625" style="26" bestFit="1" customWidth="1"/>
    <col min="5647" max="5891" width="8.85546875" style="26"/>
    <col min="5892" max="5892" width="10.85546875" style="26" customWidth="1"/>
    <col min="5893" max="5896" width="5.42578125" style="26" bestFit="1" customWidth="1"/>
    <col min="5897" max="5897" width="8.28515625" style="26" bestFit="1" customWidth="1"/>
    <col min="5898" max="5901" width="7.5703125" style="26" customWidth="1"/>
    <col min="5902" max="5902" width="8.28515625" style="26" bestFit="1" customWidth="1"/>
    <col min="5903" max="6147" width="8.85546875" style="26"/>
    <col min="6148" max="6148" width="10.85546875" style="26" customWidth="1"/>
    <col min="6149" max="6152" width="5.42578125" style="26" bestFit="1" customWidth="1"/>
    <col min="6153" max="6153" width="8.28515625" style="26" bestFit="1" customWidth="1"/>
    <col min="6154" max="6157" width="7.5703125" style="26" customWidth="1"/>
    <col min="6158" max="6158" width="8.28515625" style="26" bestFit="1" customWidth="1"/>
    <col min="6159" max="6403" width="8.85546875" style="26"/>
    <col min="6404" max="6404" width="10.85546875" style="26" customWidth="1"/>
    <col min="6405" max="6408" width="5.42578125" style="26" bestFit="1" customWidth="1"/>
    <col min="6409" max="6409" width="8.28515625" style="26" bestFit="1" customWidth="1"/>
    <col min="6410" max="6413" width="7.5703125" style="26" customWidth="1"/>
    <col min="6414" max="6414" width="8.28515625" style="26" bestFit="1" customWidth="1"/>
    <col min="6415" max="6659" width="8.85546875" style="26"/>
    <col min="6660" max="6660" width="10.85546875" style="26" customWidth="1"/>
    <col min="6661" max="6664" width="5.42578125" style="26" bestFit="1" customWidth="1"/>
    <col min="6665" max="6665" width="8.28515625" style="26" bestFit="1" customWidth="1"/>
    <col min="6666" max="6669" width="7.5703125" style="26" customWidth="1"/>
    <col min="6670" max="6670" width="8.28515625" style="26" bestFit="1" customWidth="1"/>
    <col min="6671" max="6915" width="8.85546875" style="26"/>
    <col min="6916" max="6916" width="10.85546875" style="26" customWidth="1"/>
    <col min="6917" max="6920" width="5.42578125" style="26" bestFit="1" customWidth="1"/>
    <col min="6921" max="6921" width="8.28515625" style="26" bestFit="1" customWidth="1"/>
    <col min="6922" max="6925" width="7.5703125" style="26" customWidth="1"/>
    <col min="6926" max="6926" width="8.28515625" style="26" bestFit="1" customWidth="1"/>
    <col min="6927" max="7171" width="8.85546875" style="26"/>
    <col min="7172" max="7172" width="10.85546875" style="26" customWidth="1"/>
    <col min="7173" max="7176" width="5.42578125" style="26" bestFit="1" customWidth="1"/>
    <col min="7177" max="7177" width="8.28515625" style="26" bestFit="1" customWidth="1"/>
    <col min="7178" max="7181" width="7.5703125" style="26" customWidth="1"/>
    <col min="7182" max="7182" width="8.28515625" style="26" bestFit="1" customWidth="1"/>
    <col min="7183" max="7427" width="8.85546875" style="26"/>
    <col min="7428" max="7428" width="10.85546875" style="26" customWidth="1"/>
    <col min="7429" max="7432" width="5.42578125" style="26" bestFit="1" customWidth="1"/>
    <col min="7433" max="7433" width="8.28515625" style="26" bestFit="1" customWidth="1"/>
    <col min="7434" max="7437" width="7.5703125" style="26" customWidth="1"/>
    <col min="7438" max="7438" width="8.28515625" style="26" bestFit="1" customWidth="1"/>
    <col min="7439" max="7683" width="8.85546875" style="26"/>
    <col min="7684" max="7684" width="10.85546875" style="26" customWidth="1"/>
    <col min="7685" max="7688" width="5.42578125" style="26" bestFit="1" customWidth="1"/>
    <col min="7689" max="7689" width="8.28515625" style="26" bestFit="1" customWidth="1"/>
    <col min="7690" max="7693" width="7.5703125" style="26" customWidth="1"/>
    <col min="7694" max="7694" width="8.28515625" style="26" bestFit="1" customWidth="1"/>
    <col min="7695" max="7939" width="8.85546875" style="26"/>
    <col min="7940" max="7940" width="10.85546875" style="26" customWidth="1"/>
    <col min="7941" max="7944" width="5.42578125" style="26" bestFit="1" customWidth="1"/>
    <col min="7945" max="7945" width="8.28515625" style="26" bestFit="1" customWidth="1"/>
    <col min="7946" max="7949" width="7.5703125" style="26" customWidth="1"/>
    <col min="7950" max="7950" width="8.28515625" style="26" bestFit="1" customWidth="1"/>
    <col min="7951" max="8195" width="8.85546875" style="26"/>
    <col min="8196" max="8196" width="10.85546875" style="26" customWidth="1"/>
    <col min="8197" max="8200" width="5.42578125" style="26" bestFit="1" customWidth="1"/>
    <col min="8201" max="8201" width="8.28515625" style="26" bestFit="1" customWidth="1"/>
    <col min="8202" max="8205" width="7.5703125" style="26" customWidth="1"/>
    <col min="8206" max="8206" width="8.28515625" style="26" bestFit="1" customWidth="1"/>
    <col min="8207" max="8451" width="8.85546875" style="26"/>
    <col min="8452" max="8452" width="10.85546875" style="26" customWidth="1"/>
    <col min="8453" max="8456" width="5.42578125" style="26" bestFit="1" customWidth="1"/>
    <col min="8457" max="8457" width="8.28515625" style="26" bestFit="1" customWidth="1"/>
    <col min="8458" max="8461" width="7.5703125" style="26" customWidth="1"/>
    <col min="8462" max="8462" width="8.28515625" style="26" bestFit="1" customWidth="1"/>
    <col min="8463" max="8707" width="8.85546875" style="26"/>
    <col min="8708" max="8708" width="10.85546875" style="26" customWidth="1"/>
    <col min="8709" max="8712" width="5.42578125" style="26" bestFit="1" customWidth="1"/>
    <col min="8713" max="8713" width="8.28515625" style="26" bestFit="1" customWidth="1"/>
    <col min="8714" max="8717" width="7.5703125" style="26" customWidth="1"/>
    <col min="8718" max="8718" width="8.28515625" style="26" bestFit="1" customWidth="1"/>
    <col min="8719" max="8963" width="8.85546875" style="26"/>
    <col min="8964" max="8964" width="10.85546875" style="26" customWidth="1"/>
    <col min="8965" max="8968" width="5.42578125" style="26" bestFit="1" customWidth="1"/>
    <col min="8969" max="8969" width="8.28515625" style="26" bestFit="1" customWidth="1"/>
    <col min="8970" max="8973" width="7.5703125" style="26" customWidth="1"/>
    <col min="8974" max="8974" width="8.28515625" style="26" bestFit="1" customWidth="1"/>
    <col min="8975" max="9219" width="8.85546875" style="26"/>
    <col min="9220" max="9220" width="10.85546875" style="26" customWidth="1"/>
    <col min="9221" max="9224" width="5.42578125" style="26" bestFit="1" customWidth="1"/>
    <col min="9225" max="9225" width="8.28515625" style="26" bestFit="1" customWidth="1"/>
    <col min="9226" max="9229" width="7.5703125" style="26" customWidth="1"/>
    <col min="9230" max="9230" width="8.28515625" style="26" bestFit="1" customWidth="1"/>
    <col min="9231" max="9475" width="8.85546875" style="26"/>
    <col min="9476" max="9476" width="10.85546875" style="26" customWidth="1"/>
    <col min="9477" max="9480" width="5.42578125" style="26" bestFit="1" customWidth="1"/>
    <col min="9481" max="9481" width="8.28515625" style="26" bestFit="1" customWidth="1"/>
    <col min="9482" max="9485" width="7.5703125" style="26" customWidth="1"/>
    <col min="9486" max="9486" width="8.28515625" style="26" bestFit="1" customWidth="1"/>
    <col min="9487" max="9731" width="8.85546875" style="26"/>
    <col min="9732" max="9732" width="10.85546875" style="26" customWidth="1"/>
    <col min="9733" max="9736" width="5.42578125" style="26" bestFit="1" customWidth="1"/>
    <col min="9737" max="9737" width="8.28515625" style="26" bestFit="1" customWidth="1"/>
    <col min="9738" max="9741" width="7.5703125" style="26" customWidth="1"/>
    <col min="9742" max="9742" width="8.28515625" style="26" bestFit="1" customWidth="1"/>
    <col min="9743" max="9987" width="8.85546875" style="26"/>
    <col min="9988" max="9988" width="10.85546875" style="26" customWidth="1"/>
    <col min="9989" max="9992" width="5.42578125" style="26" bestFit="1" customWidth="1"/>
    <col min="9993" max="9993" width="8.28515625" style="26" bestFit="1" customWidth="1"/>
    <col min="9994" max="9997" width="7.5703125" style="26" customWidth="1"/>
    <col min="9998" max="9998" width="8.28515625" style="26" bestFit="1" customWidth="1"/>
    <col min="9999" max="10243" width="8.85546875" style="26"/>
    <col min="10244" max="10244" width="10.85546875" style="26" customWidth="1"/>
    <col min="10245" max="10248" width="5.42578125" style="26" bestFit="1" customWidth="1"/>
    <col min="10249" max="10249" width="8.28515625" style="26" bestFit="1" customWidth="1"/>
    <col min="10250" max="10253" width="7.5703125" style="26" customWidth="1"/>
    <col min="10254" max="10254" width="8.28515625" style="26" bestFit="1" customWidth="1"/>
    <col min="10255" max="10499" width="8.85546875" style="26"/>
    <col min="10500" max="10500" width="10.85546875" style="26" customWidth="1"/>
    <col min="10501" max="10504" width="5.42578125" style="26" bestFit="1" customWidth="1"/>
    <col min="10505" max="10505" width="8.28515625" style="26" bestFit="1" customWidth="1"/>
    <col min="10506" max="10509" width="7.5703125" style="26" customWidth="1"/>
    <col min="10510" max="10510" width="8.28515625" style="26" bestFit="1" customWidth="1"/>
    <col min="10511" max="10755" width="8.85546875" style="26"/>
    <col min="10756" max="10756" width="10.85546875" style="26" customWidth="1"/>
    <col min="10757" max="10760" width="5.42578125" style="26" bestFit="1" customWidth="1"/>
    <col min="10761" max="10761" width="8.28515625" style="26" bestFit="1" customWidth="1"/>
    <col min="10762" max="10765" width="7.5703125" style="26" customWidth="1"/>
    <col min="10766" max="10766" width="8.28515625" style="26" bestFit="1" customWidth="1"/>
    <col min="10767" max="11011" width="8.85546875" style="26"/>
    <col min="11012" max="11012" width="10.85546875" style="26" customWidth="1"/>
    <col min="11013" max="11016" width="5.42578125" style="26" bestFit="1" customWidth="1"/>
    <col min="11017" max="11017" width="8.28515625" style="26" bestFit="1" customWidth="1"/>
    <col min="11018" max="11021" width="7.5703125" style="26" customWidth="1"/>
    <col min="11022" max="11022" width="8.28515625" style="26" bestFit="1" customWidth="1"/>
    <col min="11023" max="11267" width="8.85546875" style="26"/>
    <col min="11268" max="11268" width="10.85546875" style="26" customWidth="1"/>
    <col min="11269" max="11272" width="5.42578125" style="26" bestFit="1" customWidth="1"/>
    <col min="11273" max="11273" width="8.28515625" style="26" bestFit="1" customWidth="1"/>
    <col min="11274" max="11277" width="7.5703125" style="26" customWidth="1"/>
    <col min="11278" max="11278" width="8.28515625" style="26" bestFit="1" customWidth="1"/>
    <col min="11279" max="11523" width="8.85546875" style="26"/>
    <col min="11524" max="11524" width="10.85546875" style="26" customWidth="1"/>
    <col min="11525" max="11528" width="5.42578125" style="26" bestFit="1" customWidth="1"/>
    <col min="11529" max="11529" width="8.28515625" style="26" bestFit="1" customWidth="1"/>
    <col min="11530" max="11533" width="7.5703125" style="26" customWidth="1"/>
    <col min="11534" max="11534" width="8.28515625" style="26" bestFit="1" customWidth="1"/>
    <col min="11535" max="11779" width="8.85546875" style="26"/>
    <col min="11780" max="11780" width="10.85546875" style="26" customWidth="1"/>
    <col min="11781" max="11784" width="5.42578125" style="26" bestFit="1" customWidth="1"/>
    <col min="11785" max="11785" width="8.28515625" style="26" bestFit="1" customWidth="1"/>
    <col min="11786" max="11789" width="7.5703125" style="26" customWidth="1"/>
    <col min="11790" max="11790" width="8.28515625" style="26" bestFit="1" customWidth="1"/>
    <col min="11791" max="12035" width="8.85546875" style="26"/>
    <col min="12036" max="12036" width="10.85546875" style="26" customWidth="1"/>
    <col min="12037" max="12040" width="5.42578125" style="26" bestFit="1" customWidth="1"/>
    <col min="12041" max="12041" width="8.28515625" style="26" bestFit="1" customWidth="1"/>
    <col min="12042" max="12045" width="7.5703125" style="26" customWidth="1"/>
    <col min="12046" max="12046" width="8.28515625" style="26" bestFit="1" customWidth="1"/>
    <col min="12047" max="12291" width="8.85546875" style="26"/>
    <col min="12292" max="12292" width="10.85546875" style="26" customWidth="1"/>
    <col min="12293" max="12296" width="5.42578125" style="26" bestFit="1" customWidth="1"/>
    <col min="12297" max="12297" width="8.28515625" style="26" bestFit="1" customWidth="1"/>
    <col min="12298" max="12301" width="7.5703125" style="26" customWidth="1"/>
    <col min="12302" max="12302" width="8.28515625" style="26" bestFit="1" customWidth="1"/>
    <col min="12303" max="12547" width="8.85546875" style="26"/>
    <col min="12548" max="12548" width="10.85546875" style="26" customWidth="1"/>
    <col min="12549" max="12552" width="5.42578125" style="26" bestFit="1" customWidth="1"/>
    <col min="12553" max="12553" width="8.28515625" style="26" bestFit="1" customWidth="1"/>
    <col min="12554" max="12557" width="7.5703125" style="26" customWidth="1"/>
    <col min="12558" max="12558" width="8.28515625" style="26" bestFit="1" customWidth="1"/>
    <col min="12559" max="12803" width="8.85546875" style="26"/>
    <col min="12804" max="12804" width="10.85546875" style="26" customWidth="1"/>
    <col min="12805" max="12808" width="5.42578125" style="26" bestFit="1" customWidth="1"/>
    <col min="12809" max="12809" width="8.28515625" style="26" bestFit="1" customWidth="1"/>
    <col min="12810" max="12813" width="7.5703125" style="26" customWidth="1"/>
    <col min="12814" max="12814" width="8.28515625" style="26" bestFit="1" customWidth="1"/>
    <col min="12815" max="13059" width="8.85546875" style="26"/>
    <col min="13060" max="13060" width="10.85546875" style="26" customWidth="1"/>
    <col min="13061" max="13064" width="5.42578125" style="26" bestFit="1" customWidth="1"/>
    <col min="13065" max="13065" width="8.28515625" style="26" bestFit="1" customWidth="1"/>
    <col min="13066" max="13069" width="7.5703125" style="26" customWidth="1"/>
    <col min="13070" max="13070" width="8.28515625" style="26" bestFit="1" customWidth="1"/>
    <col min="13071" max="13315" width="8.85546875" style="26"/>
    <col min="13316" max="13316" width="10.85546875" style="26" customWidth="1"/>
    <col min="13317" max="13320" width="5.42578125" style="26" bestFit="1" customWidth="1"/>
    <col min="13321" max="13321" width="8.28515625" style="26" bestFit="1" customWidth="1"/>
    <col min="13322" max="13325" width="7.5703125" style="26" customWidth="1"/>
    <col min="13326" max="13326" width="8.28515625" style="26" bestFit="1" customWidth="1"/>
    <col min="13327" max="13571" width="8.85546875" style="26"/>
    <col min="13572" max="13572" width="10.85546875" style="26" customWidth="1"/>
    <col min="13573" max="13576" width="5.42578125" style="26" bestFit="1" customWidth="1"/>
    <col min="13577" max="13577" width="8.28515625" style="26" bestFit="1" customWidth="1"/>
    <col min="13578" max="13581" width="7.5703125" style="26" customWidth="1"/>
    <col min="13582" max="13582" width="8.28515625" style="26" bestFit="1" customWidth="1"/>
    <col min="13583" max="13827" width="8.85546875" style="26"/>
    <col min="13828" max="13828" width="10.85546875" style="26" customWidth="1"/>
    <col min="13829" max="13832" width="5.42578125" style="26" bestFit="1" customWidth="1"/>
    <col min="13833" max="13833" width="8.28515625" style="26" bestFit="1" customWidth="1"/>
    <col min="13834" max="13837" width="7.5703125" style="26" customWidth="1"/>
    <col min="13838" max="13838" width="8.28515625" style="26" bestFit="1" customWidth="1"/>
    <col min="13839" max="14083" width="8.85546875" style="26"/>
    <col min="14084" max="14084" width="10.85546875" style="26" customWidth="1"/>
    <col min="14085" max="14088" width="5.42578125" style="26" bestFit="1" customWidth="1"/>
    <col min="14089" max="14089" width="8.28515625" style="26" bestFit="1" customWidth="1"/>
    <col min="14090" max="14093" width="7.5703125" style="26" customWidth="1"/>
    <col min="14094" max="14094" width="8.28515625" style="26" bestFit="1" customWidth="1"/>
    <col min="14095" max="14339" width="8.85546875" style="26"/>
    <col min="14340" max="14340" width="10.85546875" style="26" customWidth="1"/>
    <col min="14341" max="14344" width="5.42578125" style="26" bestFit="1" customWidth="1"/>
    <col min="14345" max="14345" width="8.28515625" style="26" bestFit="1" customWidth="1"/>
    <col min="14346" max="14349" width="7.5703125" style="26" customWidth="1"/>
    <col min="14350" max="14350" width="8.28515625" style="26" bestFit="1" customWidth="1"/>
    <col min="14351" max="14595" width="8.85546875" style="26"/>
    <col min="14596" max="14596" width="10.85546875" style="26" customWidth="1"/>
    <col min="14597" max="14600" width="5.42578125" style="26" bestFit="1" customWidth="1"/>
    <col min="14601" max="14601" width="8.28515625" style="26" bestFit="1" customWidth="1"/>
    <col min="14602" max="14605" width="7.5703125" style="26" customWidth="1"/>
    <col min="14606" max="14606" width="8.28515625" style="26" bestFit="1" customWidth="1"/>
    <col min="14607" max="14851" width="8.85546875" style="26"/>
    <col min="14852" max="14852" width="10.85546875" style="26" customWidth="1"/>
    <col min="14853" max="14856" width="5.42578125" style="26" bestFit="1" customWidth="1"/>
    <col min="14857" max="14857" width="8.28515625" style="26" bestFit="1" customWidth="1"/>
    <col min="14858" max="14861" width="7.5703125" style="26" customWidth="1"/>
    <col min="14862" max="14862" width="8.28515625" style="26" bestFit="1" customWidth="1"/>
    <col min="14863" max="15107" width="8.85546875" style="26"/>
    <col min="15108" max="15108" width="10.85546875" style="26" customWidth="1"/>
    <col min="15109" max="15112" width="5.42578125" style="26" bestFit="1" customWidth="1"/>
    <col min="15113" max="15113" width="8.28515625" style="26" bestFit="1" customWidth="1"/>
    <col min="15114" max="15117" width="7.5703125" style="26" customWidth="1"/>
    <col min="15118" max="15118" width="8.28515625" style="26" bestFit="1" customWidth="1"/>
    <col min="15119" max="15363" width="8.85546875" style="26"/>
    <col min="15364" max="15364" width="10.85546875" style="26" customWidth="1"/>
    <col min="15365" max="15368" width="5.42578125" style="26" bestFit="1" customWidth="1"/>
    <col min="15369" max="15369" width="8.28515625" style="26" bestFit="1" customWidth="1"/>
    <col min="15370" max="15373" width="7.5703125" style="26" customWidth="1"/>
    <col min="15374" max="15374" width="8.28515625" style="26" bestFit="1" customWidth="1"/>
    <col min="15375" max="15619" width="8.85546875" style="26"/>
    <col min="15620" max="15620" width="10.85546875" style="26" customWidth="1"/>
    <col min="15621" max="15624" width="5.42578125" style="26" bestFit="1" customWidth="1"/>
    <col min="15625" max="15625" width="8.28515625" style="26" bestFit="1" customWidth="1"/>
    <col min="15626" max="15629" width="7.5703125" style="26" customWidth="1"/>
    <col min="15630" max="15630" width="8.28515625" style="26" bestFit="1" customWidth="1"/>
    <col min="15631" max="15875" width="8.85546875" style="26"/>
    <col min="15876" max="15876" width="10.85546875" style="26" customWidth="1"/>
    <col min="15877" max="15880" width="5.42578125" style="26" bestFit="1" customWidth="1"/>
    <col min="15881" max="15881" width="8.28515625" style="26" bestFit="1" customWidth="1"/>
    <col min="15882" max="15885" width="7.5703125" style="26" customWidth="1"/>
    <col min="15886" max="15886" width="8.28515625" style="26" bestFit="1" customWidth="1"/>
    <col min="15887" max="16131" width="8.85546875" style="26"/>
    <col min="16132" max="16132" width="10.85546875" style="26" customWidth="1"/>
    <col min="16133" max="16136" width="5.42578125" style="26" bestFit="1" customWidth="1"/>
    <col min="16137" max="16137" width="8.28515625" style="26" bestFit="1" customWidth="1"/>
    <col min="16138" max="16141" width="7.5703125" style="26" customWidth="1"/>
    <col min="16142" max="16142" width="8.28515625" style="26" bestFit="1" customWidth="1"/>
    <col min="16143" max="16384" width="8.85546875" style="26"/>
  </cols>
  <sheetData>
    <row r="1" spans="1:25" ht="2.25" hidden="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5" ht="24" customHeight="1" x14ac:dyDescent="0.25">
      <c r="A2" s="271" t="s">
        <v>85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</row>
    <row r="3" spans="1:25" ht="29.45" customHeight="1" x14ac:dyDescent="0.25">
      <c r="A3" s="137" t="s">
        <v>1</v>
      </c>
      <c r="B3" s="43">
        <v>2004</v>
      </c>
      <c r="C3" s="43">
        <v>2005</v>
      </c>
      <c r="D3" s="43">
        <v>2006</v>
      </c>
      <c r="E3" s="43">
        <v>2007</v>
      </c>
      <c r="F3" s="43">
        <f>E3+1</f>
        <v>2008</v>
      </c>
      <c r="G3" s="43">
        <f t="shared" ref="G3:R3" si="0">F3+1</f>
        <v>2009</v>
      </c>
      <c r="H3" s="43">
        <f t="shared" si="0"/>
        <v>2010</v>
      </c>
      <c r="I3" s="43">
        <f t="shared" si="0"/>
        <v>2011</v>
      </c>
      <c r="J3" s="43">
        <f t="shared" si="0"/>
        <v>2012</v>
      </c>
      <c r="K3" s="43">
        <f t="shared" si="0"/>
        <v>2013</v>
      </c>
      <c r="L3" s="43">
        <f t="shared" si="0"/>
        <v>2014</v>
      </c>
      <c r="M3" s="43">
        <f t="shared" si="0"/>
        <v>2015</v>
      </c>
      <c r="N3" s="43">
        <f t="shared" si="0"/>
        <v>2016</v>
      </c>
      <c r="O3" s="43">
        <f t="shared" si="0"/>
        <v>2017</v>
      </c>
      <c r="P3" s="43" t="s">
        <v>147</v>
      </c>
      <c r="Q3" s="43" t="s">
        <v>148</v>
      </c>
      <c r="R3" s="43" t="s">
        <v>149</v>
      </c>
      <c r="S3" s="250" t="s">
        <v>73</v>
      </c>
      <c r="T3" s="251"/>
      <c r="U3" s="251"/>
      <c r="V3" s="251"/>
      <c r="W3" s="251"/>
      <c r="X3" s="251"/>
      <c r="Y3" s="252"/>
    </row>
    <row r="4" spans="1:25" ht="36.75" customHeight="1" thickBot="1" x14ac:dyDescent="0.3">
      <c r="A4" s="137" t="s">
        <v>58</v>
      </c>
      <c r="B4" s="25">
        <v>5.9</v>
      </c>
      <c r="C4" s="25">
        <v>9.94</v>
      </c>
      <c r="D4" s="25">
        <v>7.29</v>
      </c>
      <c r="E4" s="25">
        <v>9.49</v>
      </c>
      <c r="F4" s="25">
        <v>12.1</v>
      </c>
      <c r="G4" s="25">
        <v>19.5</v>
      </c>
      <c r="H4" s="29">
        <v>20.8</v>
      </c>
      <c r="I4" s="31">
        <v>18.399999999999999</v>
      </c>
      <c r="J4" s="30">
        <v>18.399999999999999</v>
      </c>
      <c r="K4" s="25">
        <v>20.9</v>
      </c>
      <c r="L4" s="25">
        <v>21.8</v>
      </c>
      <c r="M4" s="45">
        <v>18.399999999999999</v>
      </c>
      <c r="N4" s="46">
        <v>14.3</v>
      </c>
      <c r="O4" s="46">
        <v>18.7</v>
      </c>
      <c r="P4" s="46">
        <v>19</v>
      </c>
      <c r="Q4" s="46">
        <f>'Grower Information'!C9</f>
        <v>19.5</v>
      </c>
      <c r="R4" s="46">
        <f>'Grower Information'!D9</f>
        <v>18</v>
      </c>
      <c r="S4" s="47" t="s">
        <v>40</v>
      </c>
      <c r="T4" s="91" t="s">
        <v>54</v>
      </c>
      <c r="U4" s="91" t="s">
        <v>55</v>
      </c>
      <c r="V4" s="28" t="s">
        <v>56</v>
      </c>
      <c r="W4" s="28" t="s">
        <v>57</v>
      </c>
      <c r="X4" s="28" t="s">
        <v>71</v>
      </c>
      <c r="Y4" s="138" t="s">
        <v>72</v>
      </c>
    </row>
    <row r="5" spans="1:25" ht="36.75" customHeight="1" thickBot="1" x14ac:dyDescent="0.3">
      <c r="A5" s="261"/>
      <c r="B5" s="262"/>
      <c r="C5" s="262"/>
      <c r="D5" s="262"/>
      <c r="E5" s="262"/>
      <c r="F5" s="48" t="s">
        <v>40</v>
      </c>
      <c r="G5" s="50">
        <v>19.5</v>
      </c>
      <c r="H5" s="51">
        <v>20.8</v>
      </c>
      <c r="I5" s="52">
        <v>18.399999999999999</v>
      </c>
      <c r="J5" s="50">
        <v>18.399999999999999</v>
      </c>
      <c r="K5" s="50">
        <v>20.7</v>
      </c>
      <c r="L5" s="287"/>
      <c r="M5" s="288"/>
      <c r="N5" s="288"/>
      <c r="O5" s="288"/>
      <c r="P5" s="289"/>
      <c r="Q5" s="163"/>
      <c r="R5" s="163"/>
      <c r="S5" s="398">
        <f>(G5+J5+K5)/3</f>
        <v>19.533333333333331</v>
      </c>
      <c r="T5" s="283"/>
      <c r="U5" s="283"/>
      <c r="V5" s="283"/>
      <c r="W5" s="283"/>
      <c r="X5" s="283"/>
      <c r="Y5" s="284"/>
    </row>
    <row r="6" spans="1:25" ht="36.75" customHeight="1" thickBot="1" x14ac:dyDescent="0.3">
      <c r="A6" s="263"/>
      <c r="B6" s="264"/>
      <c r="C6" s="264"/>
      <c r="D6" s="264"/>
      <c r="E6" s="264"/>
      <c r="F6" s="267"/>
      <c r="G6" s="53" t="s">
        <v>54</v>
      </c>
      <c r="H6" s="54">
        <v>20.8</v>
      </c>
      <c r="I6" s="52">
        <v>18.399999999999999</v>
      </c>
      <c r="J6" s="50">
        <f>J4</f>
        <v>18.399999999999999</v>
      </c>
      <c r="K6" s="50">
        <f>K4</f>
        <v>20.9</v>
      </c>
      <c r="L6" s="55">
        <f>L4</f>
        <v>21.8</v>
      </c>
      <c r="M6" s="287"/>
      <c r="N6" s="288"/>
      <c r="O6" s="288"/>
      <c r="P6" s="288"/>
      <c r="Q6" s="288"/>
      <c r="R6" s="288"/>
      <c r="S6" s="289"/>
      <c r="T6" s="398">
        <f>(H6+J6+K6)/3</f>
        <v>20.033333333333335</v>
      </c>
      <c r="U6" s="285"/>
      <c r="V6" s="285"/>
      <c r="W6" s="285"/>
      <c r="X6" s="285"/>
      <c r="Y6" s="286"/>
    </row>
    <row r="7" spans="1:25" ht="36.75" customHeight="1" thickBot="1" x14ac:dyDescent="0.3">
      <c r="A7" s="263"/>
      <c r="B7" s="264"/>
      <c r="C7" s="264"/>
      <c r="D7" s="264"/>
      <c r="E7" s="264"/>
      <c r="F7" s="267"/>
      <c r="G7" s="253"/>
      <c r="H7" s="53" t="s">
        <v>55</v>
      </c>
      <c r="I7" s="49">
        <v>18.399999999999999</v>
      </c>
      <c r="J7" s="56">
        <f>J4</f>
        <v>18.399999999999999</v>
      </c>
      <c r="K7" s="56">
        <f t="shared" ref="K7:L9" si="1">K$4</f>
        <v>20.9</v>
      </c>
      <c r="L7" s="57">
        <f t="shared" si="1"/>
        <v>21.8</v>
      </c>
      <c r="M7" s="56">
        <v>18.100000000000001</v>
      </c>
      <c r="N7" s="290"/>
      <c r="O7" s="291"/>
      <c r="P7" s="291"/>
      <c r="Q7" s="291"/>
      <c r="R7" s="291"/>
      <c r="S7" s="291"/>
      <c r="T7" s="292"/>
      <c r="U7" s="71">
        <f>(J7+K7+M7)/3</f>
        <v>19.133333333333333</v>
      </c>
      <c r="V7" s="285"/>
      <c r="W7" s="285"/>
      <c r="X7" s="285"/>
      <c r="Y7" s="286"/>
    </row>
    <row r="8" spans="1:25" ht="36.75" customHeight="1" thickBot="1" x14ac:dyDescent="0.3">
      <c r="A8" s="263"/>
      <c r="B8" s="264"/>
      <c r="C8" s="264"/>
      <c r="D8" s="264"/>
      <c r="E8" s="264"/>
      <c r="F8" s="267"/>
      <c r="G8" s="254"/>
      <c r="H8" s="256"/>
      <c r="I8" s="60" t="s">
        <v>56</v>
      </c>
      <c r="J8" s="62">
        <f>J4</f>
        <v>18.399999999999999</v>
      </c>
      <c r="K8" s="58">
        <f t="shared" si="1"/>
        <v>20.9</v>
      </c>
      <c r="L8" s="59">
        <f t="shared" si="1"/>
        <v>21.8</v>
      </c>
      <c r="M8" s="58">
        <f>M7</f>
        <v>18.100000000000001</v>
      </c>
      <c r="N8" s="63">
        <v>14.1</v>
      </c>
      <c r="O8" s="280"/>
      <c r="P8" s="281"/>
      <c r="Q8" s="281"/>
      <c r="R8" s="281"/>
      <c r="S8" s="281"/>
      <c r="T8" s="281"/>
      <c r="U8" s="282"/>
      <c r="V8" s="398">
        <f>(J8+K8+M8)/3</f>
        <v>19.133333333333333</v>
      </c>
      <c r="W8" s="399"/>
      <c r="X8" s="400"/>
      <c r="Y8" s="401"/>
    </row>
    <row r="9" spans="1:25" ht="36.75" customHeight="1" thickBot="1" x14ac:dyDescent="0.3">
      <c r="A9" s="265"/>
      <c r="B9" s="266"/>
      <c r="C9" s="266"/>
      <c r="D9" s="266"/>
      <c r="E9" s="266"/>
      <c r="F9" s="268"/>
      <c r="G9" s="255"/>
      <c r="H9" s="257"/>
      <c r="I9" s="61"/>
      <c r="J9" s="60" t="s">
        <v>57</v>
      </c>
      <c r="K9" s="56">
        <f t="shared" si="1"/>
        <v>20.9</v>
      </c>
      <c r="L9" s="57">
        <f t="shared" si="1"/>
        <v>21.8</v>
      </c>
      <c r="M9" s="56">
        <f>M8</f>
        <v>18.100000000000001</v>
      </c>
      <c r="N9" s="64">
        <v>14.1</v>
      </c>
      <c r="O9" s="65">
        <v>18.7</v>
      </c>
      <c r="P9" s="293"/>
      <c r="Q9" s="294"/>
      <c r="R9" s="294"/>
      <c r="S9" s="294"/>
      <c r="T9" s="294"/>
      <c r="U9" s="294"/>
      <c r="V9" s="295"/>
      <c r="W9" s="402">
        <f>(K9+M9+O9)/3</f>
        <v>19.233333333333334</v>
      </c>
      <c r="X9" s="400"/>
      <c r="Y9" s="401"/>
    </row>
    <row r="10" spans="1:25" ht="36.75" customHeight="1" thickBot="1" x14ac:dyDescent="0.3">
      <c r="A10" s="139"/>
      <c r="B10" s="94"/>
      <c r="C10" s="94"/>
      <c r="D10" s="274" t="s">
        <v>75</v>
      </c>
      <c r="E10" s="274"/>
      <c r="F10" s="274"/>
      <c r="G10" s="274"/>
      <c r="H10" s="274"/>
      <c r="I10" s="274"/>
      <c r="J10" s="275"/>
      <c r="K10" s="68" t="s">
        <v>71</v>
      </c>
      <c r="L10" s="69">
        <f>L4</f>
        <v>21.8</v>
      </c>
      <c r="M10" s="67">
        <f>M4</f>
        <v>18.399999999999999</v>
      </c>
      <c r="N10" s="66">
        <f>N4</f>
        <v>14.3</v>
      </c>
      <c r="O10" s="67">
        <f>O4</f>
        <v>18.7</v>
      </c>
      <c r="P10" s="67">
        <f>P4</f>
        <v>19</v>
      </c>
      <c r="Q10" s="280"/>
      <c r="R10" s="281"/>
      <c r="S10" s="281"/>
      <c r="T10" s="281"/>
      <c r="U10" s="281"/>
      <c r="V10" s="281"/>
      <c r="W10" s="282"/>
      <c r="X10" s="398">
        <f>(M10+O10+P10)/3</f>
        <v>18.7</v>
      </c>
      <c r="Y10" s="162"/>
    </row>
    <row r="11" spans="1:25" ht="36.75" customHeight="1" thickBot="1" x14ac:dyDescent="0.3">
      <c r="A11" s="140"/>
      <c r="B11" s="93"/>
      <c r="C11" s="93"/>
      <c r="D11" s="84"/>
      <c r="E11" s="84"/>
      <c r="F11" s="84"/>
      <c r="G11" s="84"/>
      <c r="H11" s="84"/>
      <c r="I11" s="84"/>
      <c r="J11" s="84"/>
      <c r="K11" s="44"/>
      <c r="L11" s="269"/>
      <c r="M11" s="269"/>
      <c r="N11" s="269"/>
      <c r="O11" s="269"/>
      <c r="P11" s="270"/>
      <c r="Q11" s="160"/>
      <c r="R11" s="161"/>
      <c r="S11" s="161"/>
      <c r="T11" s="161"/>
      <c r="U11" s="161"/>
      <c r="V11" s="161"/>
      <c r="W11" s="149">
        <v>0.85</v>
      </c>
      <c r="X11" s="402">
        <f>X10*W11</f>
        <v>15.895</v>
      </c>
      <c r="Y11" s="162"/>
    </row>
    <row r="12" spans="1:25" ht="36.75" customHeight="1" thickBot="1" x14ac:dyDescent="0.3">
      <c r="A12" s="140"/>
      <c r="B12" s="93"/>
      <c r="C12" s="93"/>
      <c r="D12" s="276" t="s">
        <v>74</v>
      </c>
      <c r="E12" s="276"/>
      <c r="F12" s="276"/>
      <c r="G12" s="276"/>
      <c r="H12" s="276"/>
      <c r="I12" s="276"/>
      <c r="J12" s="276"/>
      <c r="K12" s="277"/>
      <c r="L12" s="136" t="s">
        <v>72</v>
      </c>
      <c r="M12" s="67">
        <f>M4</f>
        <v>18.399999999999999</v>
      </c>
      <c r="N12" s="66">
        <f>N4</f>
        <v>14.3</v>
      </c>
      <c r="O12" s="67">
        <f>O4</f>
        <v>18.7</v>
      </c>
      <c r="P12" s="150">
        <v>19.100000000000001</v>
      </c>
      <c r="Q12" s="151">
        <f>Q4</f>
        <v>19.5</v>
      </c>
      <c r="R12" s="278"/>
      <c r="S12" s="278"/>
      <c r="T12" s="278"/>
      <c r="U12" s="278"/>
      <c r="V12" s="278"/>
      <c r="W12" s="279"/>
      <c r="X12" s="279"/>
      <c r="Y12" s="70">
        <f>(M12+O12+P12)/3</f>
        <v>18.733333333333331</v>
      </c>
    </row>
    <row r="13" spans="1:25" ht="36.75" customHeight="1" thickBot="1" x14ac:dyDescent="0.3">
      <c r="A13" s="140"/>
      <c r="B13" s="93"/>
      <c r="C13" s="93"/>
      <c r="D13" s="84"/>
      <c r="E13" s="84"/>
      <c r="F13" s="84"/>
      <c r="G13" s="84"/>
      <c r="H13" s="84"/>
      <c r="I13" s="84"/>
      <c r="J13" s="84"/>
      <c r="K13" s="84"/>
      <c r="L13" s="148"/>
      <c r="M13" s="269"/>
      <c r="N13" s="269"/>
      <c r="O13" s="269"/>
      <c r="P13" s="269"/>
      <c r="Q13" s="270"/>
      <c r="R13" s="92"/>
      <c r="S13" s="92"/>
      <c r="T13" s="92"/>
      <c r="U13" s="92"/>
      <c r="V13" s="92"/>
      <c r="W13" s="92"/>
      <c r="X13" s="149">
        <v>0.85</v>
      </c>
      <c r="Y13" s="402">
        <f>Y12*X13</f>
        <v>15.92333333333333</v>
      </c>
    </row>
    <row r="14" spans="1:25" ht="21" customHeight="1" thickBot="1" x14ac:dyDescent="0.3">
      <c r="A14" s="25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60"/>
    </row>
    <row r="15" spans="1:25" ht="36.75" customHeight="1" x14ac:dyDescent="0.25">
      <c r="A15" s="247" t="s">
        <v>87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9"/>
    </row>
    <row r="16" spans="1:25" ht="36.75" customHeight="1" x14ac:dyDescent="0.25">
      <c r="A16" s="141"/>
      <c r="B16" s="85">
        <v>2004</v>
      </c>
      <c r="C16" s="85">
        <v>2005</v>
      </c>
      <c r="D16" s="85">
        <v>2006</v>
      </c>
      <c r="E16" s="85">
        <v>2007</v>
      </c>
      <c r="F16" s="85">
        <f>E16+1</f>
        <v>2008</v>
      </c>
      <c r="G16" s="85">
        <f t="shared" ref="G16:U16" si="2">F16+1</f>
        <v>2009</v>
      </c>
      <c r="H16" s="85">
        <f t="shared" si="2"/>
        <v>2010</v>
      </c>
      <c r="I16" s="85">
        <f t="shared" si="2"/>
        <v>2011</v>
      </c>
      <c r="J16" s="85">
        <f t="shared" si="2"/>
        <v>2012</v>
      </c>
      <c r="K16" s="85">
        <f t="shared" si="2"/>
        <v>2013</v>
      </c>
      <c r="L16" s="85">
        <f t="shared" si="2"/>
        <v>2014</v>
      </c>
      <c r="M16" s="85">
        <f t="shared" si="2"/>
        <v>2015</v>
      </c>
      <c r="N16" s="85">
        <f t="shared" si="2"/>
        <v>2016</v>
      </c>
      <c r="O16" s="85">
        <f t="shared" si="2"/>
        <v>2017</v>
      </c>
      <c r="P16" s="85">
        <f>O16+1</f>
        <v>2018</v>
      </c>
      <c r="Q16" s="85">
        <f t="shared" si="2"/>
        <v>2019</v>
      </c>
      <c r="R16" s="85">
        <f t="shared" si="2"/>
        <v>2020</v>
      </c>
      <c r="S16" s="85">
        <f t="shared" si="2"/>
        <v>2021</v>
      </c>
      <c r="T16" s="85">
        <f t="shared" si="2"/>
        <v>2022</v>
      </c>
      <c r="U16" s="85">
        <f t="shared" si="2"/>
        <v>2023</v>
      </c>
      <c r="V16" s="142"/>
      <c r="W16" s="142"/>
      <c r="X16" s="142"/>
      <c r="Y16" s="143"/>
    </row>
    <row r="17" spans="1:25" ht="36.75" customHeight="1" x14ac:dyDescent="0.25">
      <c r="A17" s="384"/>
      <c r="B17" s="385">
        <v>7.29</v>
      </c>
      <c r="C17" s="385">
        <v>9.49</v>
      </c>
      <c r="D17" s="385">
        <v>12.1</v>
      </c>
      <c r="E17" s="385">
        <v>14.6</v>
      </c>
      <c r="F17" s="385">
        <v>24.8</v>
      </c>
      <c r="G17" s="385">
        <v>18.399999999999999</v>
      </c>
      <c r="H17" s="385">
        <v>18.8</v>
      </c>
      <c r="I17" s="385">
        <v>17.100000000000001</v>
      </c>
      <c r="J17" s="385">
        <v>17.399999999999999</v>
      </c>
      <c r="K17" s="385">
        <v>19.2</v>
      </c>
      <c r="L17" s="404">
        <v>18.3</v>
      </c>
      <c r="M17" s="385">
        <v>15.3</v>
      </c>
      <c r="N17" s="405">
        <v>13.1</v>
      </c>
      <c r="O17" s="385">
        <v>16.2</v>
      </c>
      <c r="P17" s="385">
        <v>15.99</v>
      </c>
      <c r="Q17" s="385"/>
      <c r="R17" s="385"/>
      <c r="S17" s="385"/>
      <c r="T17" s="385"/>
      <c r="U17" s="385"/>
      <c r="V17" s="386"/>
      <c r="W17" s="386"/>
      <c r="X17" s="386"/>
      <c r="Y17" s="387"/>
    </row>
    <row r="18" spans="1:25" ht="36.75" customHeight="1" thickBot="1" x14ac:dyDescent="0.3">
      <c r="A18" s="384"/>
      <c r="B18" s="386"/>
      <c r="C18" s="386"/>
      <c r="D18" s="386"/>
      <c r="E18" s="386"/>
      <c r="F18" s="386"/>
      <c r="G18" s="386"/>
      <c r="H18" s="386"/>
      <c r="I18" s="386"/>
      <c r="J18" s="386"/>
      <c r="K18" s="388" t="s">
        <v>115</v>
      </c>
      <c r="L18" s="388"/>
      <c r="M18" s="389"/>
      <c r="N18" s="25">
        <f>SUM(J17:N17)/5</f>
        <v>16.659999999999997</v>
      </c>
      <c r="O18" s="390"/>
      <c r="P18" s="391"/>
      <c r="Q18" s="392">
        <f>(M17+O17+P17)/3</f>
        <v>15.83</v>
      </c>
      <c r="R18" s="392"/>
      <c r="S18" s="392"/>
      <c r="T18" s="392"/>
      <c r="U18" s="392"/>
      <c r="V18" s="392"/>
      <c r="W18" s="392"/>
      <c r="X18" s="392"/>
      <c r="Y18" s="387"/>
    </row>
    <row r="19" spans="1:25" ht="24.75" customHeight="1" thickBot="1" x14ac:dyDescent="0.3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60"/>
    </row>
    <row r="20" spans="1:25" ht="36.75" customHeight="1" x14ac:dyDescent="0.25">
      <c r="A20" s="247" t="s">
        <v>86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9"/>
    </row>
    <row r="21" spans="1:25" ht="36.75" customHeight="1" x14ac:dyDescent="0.25">
      <c r="A21" s="384"/>
      <c r="B21" s="85">
        <v>2004</v>
      </c>
      <c r="C21" s="85">
        <v>2005</v>
      </c>
      <c r="D21" s="85">
        <v>2006</v>
      </c>
      <c r="E21" s="85">
        <v>2007</v>
      </c>
      <c r="F21" s="85">
        <f>E21+1</f>
        <v>2008</v>
      </c>
      <c r="G21" s="85">
        <f t="shared" ref="G21:O21" si="3">F21+1</f>
        <v>2009</v>
      </c>
      <c r="H21" s="85">
        <f t="shared" si="3"/>
        <v>2010</v>
      </c>
      <c r="I21" s="85">
        <f t="shared" si="3"/>
        <v>2011</v>
      </c>
      <c r="J21" s="85">
        <f t="shared" si="3"/>
        <v>2012</v>
      </c>
      <c r="K21" s="85">
        <f t="shared" si="3"/>
        <v>2013</v>
      </c>
      <c r="L21" s="85">
        <f t="shared" si="3"/>
        <v>2014</v>
      </c>
      <c r="M21" s="85">
        <f t="shared" si="3"/>
        <v>2015</v>
      </c>
      <c r="N21" s="85">
        <f t="shared" si="3"/>
        <v>2016</v>
      </c>
      <c r="O21" s="85">
        <f t="shared" si="3"/>
        <v>2017</v>
      </c>
      <c r="P21" s="85">
        <f>O21+1</f>
        <v>2018</v>
      </c>
      <c r="Q21" s="85">
        <f t="shared" ref="Q21:U21" si="4">P21+1</f>
        <v>2019</v>
      </c>
      <c r="R21" s="85">
        <f t="shared" si="4"/>
        <v>2020</v>
      </c>
      <c r="S21" s="85">
        <f t="shared" si="4"/>
        <v>2021</v>
      </c>
      <c r="T21" s="85">
        <f t="shared" si="4"/>
        <v>2022</v>
      </c>
      <c r="U21" s="85">
        <f t="shared" si="4"/>
        <v>2023</v>
      </c>
      <c r="V21" s="386"/>
      <c r="W21" s="386"/>
      <c r="X21" s="386"/>
      <c r="Y21" s="387"/>
    </row>
    <row r="22" spans="1:25" ht="36.75" customHeight="1" x14ac:dyDescent="0.25">
      <c r="A22" s="384"/>
      <c r="B22" s="385">
        <v>7.33</v>
      </c>
      <c r="C22" s="385">
        <v>7.65</v>
      </c>
      <c r="D22" s="385">
        <v>9.9600000000000009</v>
      </c>
      <c r="E22" s="385">
        <v>12.8</v>
      </c>
      <c r="F22" s="385">
        <v>16.8</v>
      </c>
      <c r="G22" s="385">
        <v>14.4</v>
      </c>
      <c r="H22" s="385">
        <v>12.7</v>
      </c>
      <c r="I22" s="385">
        <v>14.5</v>
      </c>
      <c r="J22" s="385">
        <v>15.1</v>
      </c>
      <c r="K22" s="385">
        <v>16.3</v>
      </c>
      <c r="L22" s="406">
        <v>13.4</v>
      </c>
      <c r="M22" s="385">
        <v>12.2</v>
      </c>
      <c r="N22" s="405">
        <v>10.4</v>
      </c>
      <c r="O22" s="385">
        <v>12.7</v>
      </c>
      <c r="P22" s="385">
        <v>12</v>
      </c>
      <c r="Q22" s="385"/>
      <c r="R22" s="385"/>
      <c r="S22" s="385"/>
      <c r="T22" s="385"/>
      <c r="U22" s="385"/>
      <c r="V22" s="386"/>
      <c r="W22" s="386"/>
      <c r="X22" s="386"/>
      <c r="Y22" s="387"/>
    </row>
    <row r="23" spans="1:25" ht="36.75" customHeight="1" thickBot="1" x14ac:dyDescent="0.3">
      <c r="A23" s="393"/>
      <c r="B23" s="392"/>
      <c r="C23" s="392"/>
      <c r="D23" s="392"/>
      <c r="E23" s="392"/>
      <c r="F23" s="392"/>
      <c r="G23" s="392"/>
      <c r="H23" s="392"/>
      <c r="I23" s="392"/>
      <c r="J23" s="392"/>
      <c r="K23" s="388" t="s">
        <v>115</v>
      </c>
      <c r="L23" s="388"/>
      <c r="M23" s="389"/>
      <c r="N23" s="394">
        <f>SUM(J22:N22)/5</f>
        <v>13.48</v>
      </c>
      <c r="O23" s="395"/>
      <c r="P23" s="391"/>
      <c r="Q23" s="392">
        <f>(M22+O22+P22)/3</f>
        <v>12.299999999999999</v>
      </c>
      <c r="R23" s="396"/>
      <c r="S23" s="392"/>
      <c r="T23" s="392"/>
      <c r="U23" s="392"/>
      <c r="V23" s="392"/>
      <c r="W23" s="392"/>
      <c r="X23" s="392"/>
      <c r="Y23" s="397"/>
    </row>
  </sheetData>
  <sheetProtection selectLockedCells="1" selectUnlockedCells="1"/>
  <mergeCells count="26">
    <mergeCell ref="K23:M23"/>
    <mergeCell ref="L11:P11"/>
    <mergeCell ref="M13:Q13"/>
    <mergeCell ref="A2:Y2"/>
    <mergeCell ref="D10:J10"/>
    <mergeCell ref="D12:K12"/>
    <mergeCell ref="R12:X12"/>
    <mergeCell ref="Q10:W10"/>
    <mergeCell ref="T5:Y5"/>
    <mergeCell ref="U6:Y6"/>
    <mergeCell ref="V7:Y7"/>
    <mergeCell ref="L5:P5"/>
    <mergeCell ref="M6:S6"/>
    <mergeCell ref="N7:T7"/>
    <mergeCell ref="O8:U8"/>
    <mergeCell ref="P9:V9"/>
    <mergeCell ref="A15:Y15"/>
    <mergeCell ref="A20:Y20"/>
    <mergeCell ref="S3:Y3"/>
    <mergeCell ref="G7:G9"/>
    <mergeCell ref="H8:H9"/>
    <mergeCell ref="A14:Y14"/>
    <mergeCell ref="A19:Y19"/>
    <mergeCell ref="A5:E9"/>
    <mergeCell ref="F6:F9"/>
    <mergeCell ref="K18:M18"/>
  </mergeCells>
  <printOptions horizontalCentered="1" verticalCentered="1"/>
  <pageMargins left="0.7" right="0.7" top="1.0628124999999999" bottom="0.75" header="0.3" footer="0.3"/>
  <pageSetup scale="57" orientation="landscape" r:id="rId1"/>
  <headerFooter>
    <oddHeader xml:space="preserve">&amp;L&amp;"Times New Roman,Regular"&amp;12&amp;K00B050SacValleyLaw LLP
437 Century Park Drive, Suite C
Yuba City, CA  95991
(530) 751-9730&amp;"-,Regular"&amp;11
&amp;C&amp;14
NAMP - TEMPERATE JAPONICA (TJ)
MEDIUM/SHORT GRAIN RICE
ALL RICE
</oddHeader>
    <oddFooter>&amp;LRice Lawyers, inc. &amp;Z&amp;F&amp;A&amp;R&amp;D&amp;T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Layout" zoomScaleNormal="100" workbookViewId="0">
      <selection activeCell="A15" sqref="A15"/>
    </sheetView>
  </sheetViews>
  <sheetFormatPr defaultColWidth="11.5703125" defaultRowHeight="15" x14ac:dyDescent="0.25"/>
  <cols>
    <col min="1" max="1" width="24.140625" style="13" customWidth="1"/>
    <col min="2" max="2" width="15.7109375" style="32" bestFit="1" customWidth="1"/>
    <col min="3" max="3" width="18.42578125" style="14" customWidth="1"/>
    <col min="4" max="16384" width="11.5703125" style="13"/>
  </cols>
  <sheetData>
    <row r="1" spans="1:3" ht="18.75" x14ac:dyDescent="0.3">
      <c r="A1" s="296" t="s">
        <v>43</v>
      </c>
      <c r="B1" s="297"/>
      <c r="C1" s="298"/>
    </row>
    <row r="2" spans="1:3" ht="32.25" customHeight="1" x14ac:dyDescent="0.25">
      <c r="A2" s="128" t="s">
        <v>10</v>
      </c>
      <c r="B2" s="127" t="s">
        <v>28</v>
      </c>
      <c r="C2" s="129" t="s">
        <v>104</v>
      </c>
    </row>
    <row r="3" spans="1:3" ht="19.899999999999999" customHeight="1" x14ac:dyDescent="0.25">
      <c r="A3" s="130" t="s">
        <v>6</v>
      </c>
      <c r="B3" s="131">
        <v>4.95</v>
      </c>
      <c r="C3" s="132">
        <v>5.69</v>
      </c>
    </row>
    <row r="4" spans="1:3" s="32" customFormat="1" ht="19.899999999999999" customHeight="1" x14ac:dyDescent="0.25">
      <c r="A4" s="130" t="s">
        <v>105</v>
      </c>
      <c r="B4" s="131">
        <v>21.54</v>
      </c>
      <c r="C4" s="132">
        <v>24.77</v>
      </c>
    </row>
    <row r="5" spans="1:3" s="32" customFormat="1" ht="19.899999999999999" customHeight="1" x14ac:dyDescent="0.25">
      <c r="A5" s="130" t="s">
        <v>106</v>
      </c>
      <c r="B5" s="131">
        <v>19.04</v>
      </c>
      <c r="C5" s="132">
        <v>21.9</v>
      </c>
    </row>
    <row r="6" spans="1:3" ht="19.899999999999999" customHeight="1" x14ac:dyDescent="0.25">
      <c r="A6" s="130" t="s">
        <v>7</v>
      </c>
      <c r="B6" s="131">
        <v>3.7</v>
      </c>
      <c r="C6" s="132">
        <v>4.26</v>
      </c>
    </row>
    <row r="7" spans="1:3" s="32" customFormat="1" ht="19.899999999999999" customHeight="1" x14ac:dyDescent="0.25">
      <c r="A7" s="130" t="s">
        <v>107</v>
      </c>
      <c r="B7" s="131">
        <v>11</v>
      </c>
      <c r="C7" s="132">
        <v>12.65</v>
      </c>
    </row>
    <row r="8" spans="1:3" ht="19.899999999999999" customHeight="1" x14ac:dyDescent="0.25">
      <c r="A8" s="130" t="s">
        <v>8</v>
      </c>
      <c r="B8" s="131">
        <v>3.95</v>
      </c>
      <c r="C8" s="132">
        <v>4.54</v>
      </c>
    </row>
    <row r="9" spans="1:3" s="32" customFormat="1" ht="19.899999999999999" customHeight="1" x14ac:dyDescent="0.25">
      <c r="A9" s="130" t="s">
        <v>108</v>
      </c>
      <c r="B9" s="131">
        <v>19.97</v>
      </c>
      <c r="C9" s="132">
        <v>22.97</v>
      </c>
    </row>
    <row r="10" spans="1:3" s="32" customFormat="1" ht="19.899999999999999" customHeight="1" x14ac:dyDescent="0.25">
      <c r="A10" s="130" t="s">
        <v>109</v>
      </c>
      <c r="B10" s="131">
        <v>20.149999999999999</v>
      </c>
      <c r="C10" s="132">
        <v>23.17</v>
      </c>
    </row>
    <row r="11" spans="1:3" ht="19.899999999999999" customHeight="1" x14ac:dyDescent="0.25">
      <c r="A11" s="130" t="s">
        <v>5</v>
      </c>
      <c r="B11" s="131">
        <v>2.4</v>
      </c>
      <c r="C11" s="132">
        <v>2.76</v>
      </c>
    </row>
    <row r="12" spans="1:3" s="32" customFormat="1" ht="19.899999999999999" customHeight="1" x14ac:dyDescent="0.25">
      <c r="A12" s="130" t="s">
        <v>110</v>
      </c>
      <c r="B12" s="131">
        <v>535</v>
      </c>
      <c r="C12" s="132">
        <v>615.25</v>
      </c>
    </row>
    <row r="13" spans="1:3" s="32" customFormat="1" ht="19.899999999999999" customHeight="1" x14ac:dyDescent="0.25">
      <c r="A13" s="130" t="s">
        <v>111</v>
      </c>
      <c r="B13" s="131">
        <v>14</v>
      </c>
      <c r="C13" s="132">
        <v>16.100000000000001</v>
      </c>
    </row>
    <row r="14" spans="1:3" ht="19.899999999999999" customHeight="1" x14ac:dyDescent="0.25">
      <c r="A14" s="130" t="s">
        <v>150</v>
      </c>
      <c r="B14" s="131">
        <v>17.36</v>
      </c>
      <c r="C14" s="132">
        <v>19</v>
      </c>
    </row>
    <row r="15" spans="1:3" ht="19.899999999999999" customHeight="1" x14ac:dyDescent="0.25">
      <c r="A15" s="130" t="s">
        <v>112</v>
      </c>
      <c r="B15" s="131">
        <v>0.36699999999999999</v>
      </c>
      <c r="C15" s="132">
        <v>0.42199999999999999</v>
      </c>
    </row>
    <row r="16" spans="1:3" ht="19.899999999999999" customHeight="1" x14ac:dyDescent="0.25">
      <c r="A16" s="130" t="s">
        <v>9</v>
      </c>
      <c r="B16" s="131">
        <v>8.4</v>
      </c>
      <c r="C16" s="132">
        <v>9.66</v>
      </c>
    </row>
    <row r="17" spans="1:3" ht="19.899999999999999" customHeight="1" thickBot="1" x14ac:dyDescent="0.3">
      <c r="A17" s="133" t="s">
        <v>4</v>
      </c>
      <c r="B17" s="134">
        <v>5.5</v>
      </c>
      <c r="C17" s="135">
        <v>6.33</v>
      </c>
    </row>
    <row r="19" spans="1:3" x14ac:dyDescent="0.25">
      <c r="A19" s="403" t="s">
        <v>151</v>
      </c>
    </row>
    <row r="36" ht="28.15" customHeight="1" x14ac:dyDescent="0.25"/>
  </sheetData>
  <mergeCells count="1">
    <mergeCell ref="A1:C1"/>
  </mergeCells>
  <printOptions horizontalCentered="1" verticalCentered="1"/>
  <pageMargins left="0.7" right="0.7" top="1.859375" bottom="1.25" header="0.3" footer="0.3"/>
  <pageSetup scale="150" orientation="portrait" r:id="rId1"/>
  <headerFooter>
    <oddHeader xml:space="preserve">&amp;L&amp;"Times New Roman,Regular"&amp;12&amp;K00B050SacValleyLaw LLP
437 Century Park Drive, Suite C
Yuba City, CA  95991
(530) 751-9730&amp;"-,Regular"&amp;11&amp;K01+000
</oddHeader>
    <oddFooter>&amp;L&amp;"Times New Roman,Regular"&amp;12&amp;K00B050
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Grower Information</vt:lpstr>
      <vt:lpstr>PLC</vt:lpstr>
      <vt:lpstr>Arc-County-2018</vt:lpstr>
      <vt:lpstr>Summary</vt:lpstr>
      <vt:lpstr>CA County Rice Yields</vt:lpstr>
      <vt:lpstr>M-S Rice Prices</vt:lpstr>
      <vt:lpstr>Reference Prices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 Kelleher</cp:lastModifiedBy>
  <cp:lastPrinted>2019-02-13T16:53:50Z</cp:lastPrinted>
  <dcterms:created xsi:type="dcterms:W3CDTF">2014-01-22T21:04:41Z</dcterms:created>
  <dcterms:modified xsi:type="dcterms:W3CDTF">2019-02-13T17:55:26Z</dcterms:modified>
</cp:coreProperties>
</file>